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kri-my.sharepoint.com/personal/luke_hawkins_ukri_org/Documents/Desktop/Website temp/UKRI/"/>
    </mc:Choice>
  </mc:AlternateContent>
  <xr:revisionPtr revIDLastSave="0" documentId="8_{046EAB5E-C1C0-4638-A416-AA45E45FB802}" xr6:coauthVersionLast="44" xr6:coauthVersionMax="44" xr10:uidLastSave="{00000000-0000-0000-0000-000000000000}"/>
  <bookViews>
    <workbookView xWindow="-120" yWindow="-120" windowWidth="29040" windowHeight="15840" xr2:uid="{00000000-000D-0000-FFFF-FFFF00000000}"/>
  </bookViews>
  <sheets>
    <sheet name="Je-S TEMPLATE" sheetId="3" r:id="rId1"/>
    <sheet name="Guidance" sheetId="6" r:id="rId2"/>
    <sheet name="Sheet2" sheetId="5" r:id="rId3"/>
  </sheets>
  <definedNames>
    <definedName name="_xlnm._FilterDatabase" localSheetId="0" hidden="1">'Je-S TEMPLATE'!$H$3:$H$12</definedName>
    <definedName name="Percentage">#REF!</definedName>
    <definedName name="Tapering">Sheet2!$1:$1048576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<sst xmlns="http://schemas.openxmlformats.org/spreadsheetml/2006/main" count="119" uniqueCount="48">
  <si>
    <t>Academic Salary Template</t>
  </si>
  <si>
    <t xml:space="preserve">Number of Years </t>
  </si>
  <si>
    <t>Only edit cells D4-D11 (Below)</t>
  </si>
  <si>
    <t>Only edit cell H3 for Part time FTE</t>
  </si>
  <si>
    <t>Salary FTE (Plus Increment/Rise)</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</si>
  <si>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</si>
  <si>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</si>
  <si>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</si>
  <si>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</si>
  <si>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</si>
  <si>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</si>
  <si>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</si>
  <si>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</si>
  <si>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</si>
  <si>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</si>
  <si>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</si>
  <si>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</si>
  <si>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</si>
  <si>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</si>
  <si>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</si>
  <si>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</si>
  <si>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</si>
  <si>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</si>
  <si>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</si>
  <si>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</si>
  <si>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</si>
  <si>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The Total figure generated in F12 can be input into the Total Cost field of the 'Fellow' section of the Je-S form*.</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</si>
  <si>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</si>
  <si>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</si>
  <si>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*Please note that you will also need to add the starting salary for Year 1 and indicate the totals for any applicable London or Other Allowances and NI Contributions, when completing the Fellows section of the form..</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</si>
  <si>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</si>
  <si>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(3.1.2 Fellows Details, FLF Guidance)”.</t>
  </si>
  <si>
    <t>Example: Detailing the Total figure generated in F12 as £157,325.00, then calculates the correct RC Contribution which is visible to view within the Resource Summary section of the Je-S form.1:22</t>
  </si>
  <si>
    <t>Year 1</t>
  </si>
  <si>
    <t>Year 2</t>
  </si>
  <si>
    <t>Year 3</t>
  </si>
  <si>
    <t>Year 4</t>
  </si>
  <si>
    <t>0.8 FTE</t>
  </si>
  <si>
    <t>Year 5</t>
  </si>
  <si>
    <t>0.7 FTE</t>
  </si>
  <si>
    <t>Year 6</t>
  </si>
  <si>
    <t>0.6 FTE</t>
  </si>
  <si>
    <t>Year 7</t>
  </si>
  <si>
    <t>0.5 FTE</t>
  </si>
  <si>
    <t>Year 8</t>
  </si>
  <si>
    <t>Total Salary Requested</t>
  </si>
  <si>
    <t>0.9 FTE</t>
  </si>
  <si>
    <t>Version 6 -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</si>
</sst>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4">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Border="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1" fillId="11" borderId="6" xfId="0" applyFont="1" applyFill="1" applyBorder="1" applyAlignment="1">
      <alignment horizontal="left" vertical="center"/>
    </xf>
    <xf numFmtId="0" fontId="1" fillId="11" borderId="2" xfId="0" applyFont="1" applyFill="1" applyBorder="1" applyAlignment="1">
      <alignment horizontal="center" vertical="center"/>
    </xf>
    <xf numFmtId="0" fontId="2" fillId="5" borderId="0" xfId="0" applyFont="1" applyFill="1" applyBorder="1" applyAlignment="1">
      <alignment wrapText="1"/>
    </xf>
    <xf numFmtId="164" fontId="2" fillId="9" borderId="1" xfId="0" applyNumberFormat="1" applyFont="1" applyFill="1" applyBorder="1" applyAlignment="1" applyProtection="1">
      <alignment horizontal="center" vertical="center"/>
    </xf>
    <xf numFmtId="164" fontId="2" fillId="9" borderId="2" xfId="0" applyNumberFormat="1" applyFont="1" applyFill="1" applyBorder="1" applyAlignment="1" applyProtection="1">
      <alignment horizontal="center" vertical="center"/>
    </xf>
    <xf numFmtId="0" fontId="0" fillId="0" borderId="0" xfId="0"/>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0" fillId="8" borderId="0" xfId="0" applyFill="1"/>
    <xf numFmtId="0" fontId="2" fillId="8" borderId="0" xfId="0" applyFont="1" applyFill="1"/>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1" fillId="11" borderId="7" xfId="0" applyFont="1" applyFill="1" applyBorder="1" applyAlignment="1">
      <alignment horizontal="center" vertical="center"/>
    </xf>
    <xf numFmtId="3" fontId="2" fillId="2" borderId="1" xfId="0" applyNumberFormat="1" applyFont="1" applyFill="1" applyBorder="1" applyAlignment="1" applyProtection="1">
      <alignment horizontal="center" vertical="center"/>
    </xf>
    <xf numFmtId="3" fontId="2" fillId="5" borderId="1" xfId="0" applyNumberFormat="1" applyFont="1" applyFill="1" applyBorder="1" applyAlignment="1" applyProtection="1">
      <alignment horizontal="center" vertical="center"/>
    </xf>
    <xf numFmtId="3" fontId="2" fillId="7" borderId="1" xfId="0" applyNumberFormat="1" applyFont="1" applyFill="1" applyBorder="1" applyAlignment="1" applyProtection="1">
      <alignment horizontal="center" vertical="center"/>
    </xf>
    <xf numFmtId="3" fontId="2" fillId="5" borderId="0" xfId="0" applyNumberFormat="1" applyFont="1" applyFill="1" applyBorder="1" applyAlignment="1" applyProtection="1">
      <alignment horizontal="center" vertical="center"/>
    </xf>
    <xf numFmtId="3" fontId="2" fillId="5" borderId="2" xfId="0" applyNumberFormat="1" applyFont="1" applyFill="1" applyBorder="1" applyAlignment="1" applyProtection="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pplyProtection="1">
      <alignment horizontal="center" vertical="center"/>
    </xf>
    <xf numFmtId="164" fontId="2" fillId="5" borderId="2" xfId="0" applyNumberFormat="1" applyFont="1" applyFill="1" applyBorder="1" applyAlignment="1" applyProtection="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pplyProtection="1">
      <alignment horizontal="center" vertical="center"/>
    </xf>
    <xf numFmtId="164" fontId="2" fillId="12" borderId="2" xfId="0" applyNumberFormat="1" applyFont="1" applyFill="1" applyBorder="1" applyAlignment="1" applyProtection="1">
      <alignment horizontal="center" vertical="center"/>
    </xf>
    <xf numFmtId="164" fontId="2" fillId="13" borderId="2" xfId="0" applyNumberFormat="1" applyFont="1" applyFill="1" applyBorder="1" applyAlignment="1">
      <alignment horizontal="center" vertical="center"/>
    </xf>
    <xf numFmtId="0" fontId="2" fillId="0" borderId="0" xfId="0" applyFont="1" applyFill="1" applyBorder="1"/>
    <xf numFmtId="0" fontId="2" fillId="8" borderId="9" xfId="0" applyFont="1" applyFill="1" applyBorder="1"/>
    <xf numFmtId="3" fontId="2" fillId="16" borderId="1" xfId="0" applyNumberFormat="1" applyFont="1" applyFill="1" applyBorder="1" applyAlignment="1" applyProtection="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0" borderId="0" xfId="0" applyFon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Fill="1" applyBorder="1" applyAlignment="1">
      <alignment horizontal="center" vertical="center" wrapText="1"/>
    </xf>
    <xf numFmtId="0" fontId="2" fillId="8" borderId="12" xfId="0" applyFont="1" applyFill="1" applyBorder="1" applyAlignment="1">
      <alignment horizontal="center"/>
    </xf>
    <xf numFmtId="0" fontId="2" fillId="8" borderId="3" xfId="0" applyFont="1" applyFill="1" applyBorder="1"/>
    <xf numFmtId="0" fontId="2" fillId="8" borderId="0" xfId="0" applyFont="1" applyFill="1" applyAlignment="1">
      <alignment vertical="center"/>
    </xf>
    <xf numFmtId="0" fontId="2" fillId="8" borderId="11" xfId="0" applyFont="1" applyFill="1" applyBorder="1" applyAlignment="1">
      <alignment vertical="center"/>
    </xf>
    <xf numFmtId="0" fontId="2" fillId="8" borderId="0" xfId="0" applyFont="1" applyFill="1" applyAlignment="1">
      <alignment horizontal="lef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3" xfId="0" applyFont="1" applyFill="1" applyBorder="1" applyAlignment="1">
      <alignment vertical="center"/>
    </xf>
    <xf numFmtId="0" fontId="2" fillId="8" borderId="0" xfId="0" applyFont="1" applyFill="1" applyBorder="1" applyAlignment="1">
      <alignment vertical="center"/>
    </xf>
    <xf numFmtId="0" fontId="2" fillId="8" borderId="0" xfId="0" applyFont="1" applyFill="1" applyBorder="1" applyAlignment="1">
      <alignment vertical="center" wrapText="1"/>
    </xf>
    <xf numFmtId="0" fontId="0" fillId="0" borderId="0" xfId="0" applyBorder="1"/>
    <xf numFmtId="0" fontId="2" fillId="8" borderId="14"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5"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6"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0" fontId="0" fillId="0" borderId="0"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pplyProtection="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applyAlignment="1"/>
    <xf numFmtId="0" fontId="0" fillId="0" borderId="0" xfId="0" applyAlignment="1"/>
    <xf numFmtId="0" fontId="2" fillId="8" borderId="4" xfId="0" applyFont="1" applyFill="1" applyBorder="1" applyAlignment="1">
      <alignment horizontal="center" vertical="center"/>
    </xf>
    <xf numFmtId="0" fontId="2" fillId="8" borderId="13" xfId="0" applyFont="1" applyFill="1" applyBorder="1" applyAlignment="1">
      <alignment horizontal="center" vertical="center"/>
    </xf>
    <xf numFmtId="1" fontId="2" fillId="8" borderId="0" xfId="0" applyNumberFormat="1" applyFont="1" applyFill="1" applyBorder="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69057</xdr:rowOff>
    </xdr:from>
    <xdr:to>
      <xdr:col>14</xdr:col>
      <xdr:colOff>23813</xdr:colOff>
      <xdr:row>18</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twoCellAnchor editAs="oneCell">
    <xdr:from>
      <xdr:col>0</xdr:col>
      <xdr:colOff>714375</xdr:colOff>
      <xdr:row>22</xdr:row>
      <xdr:rowOff>123825</xdr:rowOff>
    </xdr:from>
    <xdr:to>
      <xdr:col>9</xdr:col>
      <xdr:colOff>503624</xdr:colOff>
      <xdr:row>45</xdr:row>
      <xdr:rowOff>161395</xdr:rowOff>
    </xdr:to>
    <xdr:pic>
      <xdr:nvPicPr>
        <xdr:cNvPr id="4" name="Picture 3">
          <a:extLst>
            <a:ext uri="{FF2B5EF4-FFF2-40B4-BE49-F238E27FC236}">
              <a16:creationId xmlns:a16="http://schemas.microsoft.com/office/drawing/2014/main" id="{316735CB-21A7-45AD-B030-D8AF9DA41BA0}"/>
            </a:ext>
          </a:extLst>
        </xdr:cNvPr>
        <xdr:cNvPicPr>
          <a:picLocks noChangeAspect="1"/>
        </xdr:cNvPicPr>
      </xdr:nvPicPr>
      <xdr:blipFill>
        <a:blip xmlns:r="http://schemas.openxmlformats.org/officeDocument/2006/relationships" r:embed="rId1"/>
        <a:stretch>
          <a:fillRect/>
        </a:stretch>
      </xdr:blipFill>
      <xdr:spPr>
        <a:xfrm>
          <a:off x="714375" y="8029575"/>
          <a:ext cx="9609524" cy="42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H3" sqref="H3"/>
    </sheetView>
  </sheetViews>
  <sheetFormatPr defaultRowHeight="14.25" x14ac:dyDescent="0.2"/>
  <cols>
    <col min="1" max="1" width="13.125" customWidth="1"/>
    <col min="2" max="2" width="40.625" customWidth="1"/>
    <col min="3" max="3" width="1.75" customWidth="1"/>
    <col min="4" max="4" width="35.25" customWidth="1"/>
    <col min="5" max="5" width="1.25" customWidth="1"/>
    <col min="6" max="6" width="31.125" customWidth="1"/>
    <col min="7" max="7" width="1.125" style="16" customWidth="1"/>
    <col min="8" max="8" width="33.5" style="16" customWidth="1"/>
    <col min="9" max="9" width="1.125" style="16" customWidth="1"/>
    <col min="10" max="10" width="30.125" customWidth="1"/>
    <col min="11" max="11" width="1" style="16" customWidth="1"/>
    <col min="12" max="12" width="29.625" customWidth="1"/>
    <col min="13" max="13" width="1" customWidth="1"/>
    <col min="14" max="14" width="30" customWidth="1"/>
  </cols>
  <sheetData>
    <row r="1" spans="1:14" s="16" customFormat="1" ht="45.75" customHeight="1" thickBot="1" x14ac:dyDescent="0.25">
      <c r="A1" s="85" t="s">
        <v>0</v>
      </c>
      <c r="B1" s="86"/>
      <c r="C1" s="87"/>
    </row>
    <row r="2" spans="1:14" ht="32.25" customHeight="1" thickBot="1" x14ac:dyDescent="0.3">
      <c r="A2" s="2" t="s">
        <v>1</v>
      </c>
      <c r="B2" s="2"/>
      <c r="C2" s="2"/>
      <c r="D2" s="55" t="s">
        <v>2</v>
      </c>
      <c r="E2" s="77"/>
      <c r="F2" s="78"/>
      <c r="G2" s="77"/>
      <c r="H2" s="55" t="s">
        <v>3</v>
      </c>
      <c r="I2" s="77"/>
      <c r="J2" s="78"/>
      <c r="K2" s="77"/>
      <c r="L2" s="78"/>
      <c r="M2" s="77"/>
      <c r="N2" s="78"/>
    </row>
    <row r="3" spans="1:14" ht="31.5" customHeight="1" thickBot="1" x14ac:dyDescent="0.3">
      <c r="A3" s="83"/>
      <c r="B3" s="80"/>
      <c r="C3" s="3"/>
      <c r="D3" s="68" t="s">
        <v>4</v>
      </c>
      <c r="E3" s="17"/>
      <c r="F3" s="68" t="s">
        <v>45</v>
      </c>
      <c r="G3" s="17"/>
      <c r="H3" s="90" t="s">
        <v>5</v>
      </c>
      <c r="I3" s="17"/>
      <c r="J3" s="68" t="s">
        <v>6</v>
      </c>
      <c r="K3" s="17"/>
      <c r="L3" s="68" t="s">
        <v>7</v>
      </c>
      <c r="M3" s="17"/>
      <c r="N3" s="79" t="s">
        <v>8</v>
      </c>
    </row>
    <row r="4" spans="1:14" ht="60.75" customHeight="1" thickBot="1" x14ac:dyDescent="0.3">
      <c r="A4" s="84" t="str">
        <f>VLOOKUP($H$3,Sheet2!$A$1:$AA$6,20,FALSE)</f>
        <v>Year 1</v>
      </c>
      <c r="B4" s="6" t="s">
        <v>9</v>
      </c>
      <c r="C4" s="5"/>
      <c r="D4" s="89">
        <v>50000</v>
      </c>
      <c r="E4" s="1"/>
      <c r="F4" s="27">
        <f t="shared" ref="F4:F11" si="0">D4*H4*J4</f>
        <v>50000</v>
      </c>
      <c r="G4" s="28"/>
      <c r="H4" s="14">
        <f>VLOOKUP($H$3,Sheet2!$A$1:$AA$6,2,FALSE)</f>
        <v>1</v>
      </c>
      <c r="I4" s="28"/>
      <c r="J4" s="38">
        <f>VLOOKUP($H$3,Sheet2!$A$1:$R$6,11,FALSE)</f>
        <v>1</v>
      </c>
      <c r="K4" s="33"/>
      <c r="L4" s="29">
        <f t="shared" ref="L4:L11" si="1">F4*0.8</f>
        <v>40000</v>
      </c>
      <c r="M4" s="30"/>
      <c r="N4" s="43">
        <f>D4*H4-L4</f>
        <v>10000</v>
      </c>
    </row>
    <row r="5" spans="1:14" ht="63" customHeight="1" thickBot="1" x14ac:dyDescent="0.3">
      <c r="A5" s="20" t="str">
        <f>VLOOKUP($H$3,Sheet2!$A$1:$AA$6,21,FALSE)</f>
        <v>Year 2</v>
      </c>
      <c r="B5" s="67" t="s">
        <v>10</v>
      </c>
      <c r="C5" s="19"/>
      <c r="D5" s="89">
        <v>50000</v>
      </c>
      <c r="E5" s="18"/>
      <c r="F5" s="27">
        <f t="shared" si="0"/>
        <v>50000</v>
      </c>
      <c r="G5" s="31"/>
      <c r="H5" s="15">
        <f>VLOOKUP($H$3,Sheet2!$A$1:$R$6,3,FALSE)</f>
        <v>1</v>
      </c>
      <c r="I5" s="31"/>
      <c r="J5" s="39">
        <f>VLOOKUP($H$3,Sheet2!$A$1:$R$6,12,FALSE)</f>
        <v>1</v>
      </c>
      <c r="K5" s="34"/>
      <c r="L5" s="29">
        <f t="shared" si="1"/>
        <v>40000</v>
      </c>
      <c r="M5" s="30"/>
      <c r="N5" s="43">
        <f t="shared" ref="N5:N11" si="2">D5*H5-L5</f>
        <v>10000</v>
      </c>
    </row>
    <row r="6" spans="1:14" ht="61.5" customHeight="1" thickBot="1" x14ac:dyDescent="0.3">
      <c r="A6" s="20" t="str">
        <f>VLOOKUP($H$3,Sheet2!$A$1:$AA$6,22,FALSE)</f>
        <v>Year 3</v>
      </c>
      <c r="B6" s="67" t="s">
        <v>11</v>
      </c>
      <c r="C6" s="19"/>
      <c r="D6" s="89">
        <v>50000</v>
      </c>
      <c r="E6" s="18"/>
      <c r="F6" s="27">
        <f t="shared" si="0"/>
        <v>37500</v>
      </c>
      <c r="G6" s="31"/>
      <c r="H6" s="15">
        <f>VLOOKUP($H$3,Sheet2!$A$1:$R$6,4,FALSE)</f>
        <v>1</v>
      </c>
      <c r="I6" s="31"/>
      <c r="J6" s="39">
        <f>VLOOKUP($H$3,Sheet2!$A$1:$R$6,13,FALSE)</f>
        <v>0.75</v>
      </c>
      <c r="K6" s="34"/>
      <c r="L6" s="29">
        <f t="shared" si="1"/>
        <v>30000</v>
      </c>
      <c r="M6" s="30"/>
      <c r="N6" s="43">
        <f t="shared" si="2"/>
        <v>20000</v>
      </c>
    </row>
    <row r="7" spans="1:14" s="16" customFormat="1" ht="60.75" customHeight="1" thickBot="1" x14ac:dyDescent="0.3">
      <c r="A7" s="20" t="str">
        <f>VLOOKUP($H$3,Sheet2!$A$1:$AA$6,23,FALSE)</f>
        <v>Year 4</v>
      </c>
      <c r="B7" s="67" t="s">
        <v>11</v>
      </c>
      <c r="C7" s="19"/>
      <c r="D7" s="89">
        <v>50000</v>
      </c>
      <c r="E7" s="18"/>
      <c r="F7" s="27">
        <f t="shared" si="0"/>
        <v>37500</v>
      </c>
      <c r="G7" s="31"/>
      <c r="H7" s="15">
        <f>VLOOKUP($H$3,Sheet2!$A$1:$R$6,5,FALSE)</f>
        <v>1</v>
      </c>
      <c r="I7" s="31"/>
      <c r="J7" s="39">
        <f>VLOOKUP($H$3,Sheet2!$A$1:$R$6,14,FALSE)</f>
        <v>0.75</v>
      </c>
      <c r="K7" s="34"/>
      <c r="L7" s="29">
        <f t="shared" si="1"/>
        <v>30000</v>
      </c>
      <c r="M7" s="30"/>
      <c r="N7" s="43">
        <f t="shared" si="2"/>
        <v>20000</v>
      </c>
    </row>
    <row r="8" spans="1:14" s="16" customFormat="1" ht="62.25" customHeight="1" thickBot="1" x14ac:dyDescent="0.3">
      <c r="A8" s="20">
        <f>VLOOKUP($H$3,Sheet2!$A$1:$AA$6,24,FALSE)</f>
        <v>0</v>
      </c>
      <c r="B8" s="76">
        <f>VLOOKUP($H$3,Sheet2!$A$1:$AJ$6,33,FALSE)</f>
        <v>0</v>
      </c>
      <c r="C8" s="19"/>
      <c r="D8" s="89">
        <v>50000</v>
      </c>
      <c r="E8" s="18"/>
      <c r="F8" s="27">
        <f>VLOOKUP($H$3,Sheet2!$A$1:$AM$6,37,FALSE)*D8*H8*J8</f>
        <v>0</v>
      </c>
      <c r="G8" s="31"/>
      <c r="H8" s="15">
        <f>VLOOKUP($H$3,Sheet2!$A$1:$R$6,6,FALSE)</f>
        <v>0</v>
      </c>
      <c r="I8" s="31"/>
      <c r="J8" s="39">
        <f>VLOOKUP($H$3,Sheet2!$A$1:$R$6,15,FALSE)</f>
        <v>0</v>
      </c>
      <c r="K8" s="34"/>
      <c r="L8" s="29">
        <f t="shared" si="1"/>
        <v>0</v>
      </c>
      <c r="M8" s="30"/>
      <c r="N8" s="43">
        <f>VLOOKUP($H$3,Sheet2!$A$1:$AP$6,40,FALSE)*D8*H8-L8</f>
        <v>0</v>
      </c>
    </row>
    <row r="9" spans="1:14" s="16" customFormat="1" ht="67.5" customHeight="1" thickBot="1" x14ac:dyDescent="0.3">
      <c r="A9" s="20">
        <f>VLOOKUP($H$3,Sheet2!$A$1:$AA$6,25,FALSE)</f>
        <v>0</v>
      </c>
      <c r="B9" s="76">
        <f>VLOOKUP($H$3,Sheet2!$A$1:$AJ$6,34,FALSE)</f>
        <v>0</v>
      </c>
      <c r="C9" s="19"/>
      <c r="D9" s="89">
        <v>50000</v>
      </c>
      <c r="E9" s="18"/>
      <c r="F9" s="27">
        <f>VLOOKUP($H$3,Sheet2!$A$1:$AM$6,38,FALSE)*D9*H9*J9</f>
        <v>0</v>
      </c>
      <c r="G9" s="31"/>
      <c r="H9" s="15">
        <f>VLOOKUP($H$3,Sheet2!$A$1:$R$6,7,FALSE)</f>
        <v>0</v>
      </c>
      <c r="I9" s="31"/>
      <c r="J9" s="39">
        <f>VLOOKUP($H$3,Sheet2!$A$1:$R$6,16,FALSE)</f>
        <v>0</v>
      </c>
      <c r="K9" s="34"/>
      <c r="L9" s="29">
        <f t="shared" si="1"/>
        <v>0</v>
      </c>
      <c r="M9" s="30"/>
      <c r="N9" s="43">
        <f>VLOOKUP($H$3,Sheet2!$A$1:$AP$6,41,FALSE)*D9*H9-L9</f>
        <v>0</v>
      </c>
    </row>
    <row r="10" spans="1:14" ht="69" customHeight="1" thickBot="1" x14ac:dyDescent="0.3">
      <c r="A10" s="20">
        <f>VLOOKUP($H$3,Sheet2!$A$1:$AA$6,26,FALSE)</f>
        <v>0</v>
      </c>
      <c r="B10" s="76">
        <f>VLOOKUP($H$3,Sheet2!$A$1:$AJ$6,35,FALSE)</f>
        <v>0</v>
      </c>
      <c r="C10" s="19"/>
      <c r="D10" s="89">
        <v>50000</v>
      </c>
      <c r="E10" s="18"/>
      <c r="F10" s="27">
        <f>VLOOKUP($H$3,Sheet2!$A$1:$AM$6,39,FALSE)*D10*H10*J10</f>
        <v>0</v>
      </c>
      <c r="G10" s="31"/>
      <c r="H10" s="15">
        <f>VLOOKUP($H$3,Sheet2!$A$1:$R$6,8,FALSE)</f>
        <v>0</v>
      </c>
      <c r="I10" s="31"/>
      <c r="J10" s="39">
        <f>VLOOKUP($H$3,Sheet2!$A$1:$R$6,17,FALSE)</f>
        <v>0</v>
      </c>
      <c r="K10" s="34"/>
      <c r="L10" s="29">
        <f t="shared" si="1"/>
        <v>0</v>
      </c>
      <c r="M10" s="30"/>
      <c r="N10" s="43">
        <f>VLOOKUP($H$3,Sheet2!$A$1:$AP$6,42,FALSE)*D10*H10-L10</f>
        <v>0</v>
      </c>
    </row>
    <row r="11" spans="1:14" ht="63.75" customHeight="1" thickBot="1" x14ac:dyDescent="0.3">
      <c r="A11" s="81">
        <f>VLOOKUP($H$3,Sheet2!$A$1:$AA$6,27,FALSE)</f>
        <v>0</v>
      </c>
      <c r="B11" s="76">
        <f>VLOOKUP($H$3,Sheet2!$A$1:$AJ$6,36,FALSE)</f>
        <v>0</v>
      </c>
      <c r="C11" s="13"/>
      <c r="D11" s="89">
        <v>50000</v>
      </c>
      <c r="E11" s="18"/>
      <c r="F11" s="27">
        <f t="shared" si="0"/>
        <v>0</v>
      </c>
      <c r="G11" s="31"/>
      <c r="H11" s="15">
        <f>VLOOKUP($H$3,Sheet2!$A$1:$R$6,9,FALSE)</f>
        <v>0</v>
      </c>
      <c r="I11" s="31"/>
      <c r="J11" s="39">
        <f>VLOOKUP($H$3,Sheet2!$A$1:$R$6,18,FALSE)</f>
        <v>0</v>
      </c>
      <c r="K11" s="34"/>
      <c r="L11" s="29">
        <f t="shared" si="1"/>
        <v>0</v>
      </c>
      <c r="M11" s="30"/>
      <c r="N11" s="43">
        <f t="shared" si="2"/>
        <v>0</v>
      </c>
    </row>
    <row r="12" spans="1:14" ht="38.25" customHeight="1" thickBot="1" x14ac:dyDescent="0.3">
      <c r="A12" s="83"/>
      <c r="B12" s="82" t="s">
        <v>12</v>
      </c>
      <c r="C12" s="3"/>
      <c r="D12" s="36">
        <f>SUM(D4:D11)</f>
        <v>400000</v>
      </c>
      <c r="E12" s="18"/>
      <c r="F12" s="91">
        <f>SUM(F4:F11)</f>
        <v>175000</v>
      </c>
      <c r="G12" s="32"/>
      <c r="H12" s="69"/>
      <c r="I12" s="32"/>
      <c r="J12" s="40"/>
      <c r="K12" s="35"/>
      <c r="L12" s="37">
        <f>SUM(L4:L11)</f>
        <v>140000</v>
      </c>
      <c r="M12" s="4"/>
      <c r="N12" s="44">
        <f>SUM(N4:N11)</f>
        <v>60000</v>
      </c>
    </row>
    <row r="15" spans="1:14" s="7" customFormat="1" ht="25.5" customHeight="1" x14ac:dyDescent="0.2">
      <c r="A15" s="21"/>
      <c r="B15" s="21"/>
      <c r="C15" s="21"/>
      <c r="D15" s="21"/>
      <c r="E15" s="21"/>
      <c r="F15" s="21"/>
      <c r="G15" s="21"/>
      <c r="H15" s="21"/>
      <c r="I15" s="21"/>
      <c r="J15" s="21"/>
      <c r="K15" s="21"/>
      <c r="L15" s="21"/>
      <c r="M15" s="21"/>
      <c r="N15" s="21"/>
    </row>
    <row r="16" spans="1:14" s="7" customFormat="1" x14ac:dyDescent="0.2">
      <c r="A16" s="21"/>
      <c r="B16" s="21"/>
      <c r="C16" s="21"/>
      <c r="D16" s="21"/>
      <c r="E16" s="21"/>
      <c r="F16" s="21"/>
      <c r="G16" s="21"/>
      <c r="H16" s="21"/>
      <c r="I16" s="21"/>
      <c r="J16" s="21"/>
      <c r="K16" s="21"/>
      <c r="L16" s="21"/>
      <c r="M16" s="21"/>
      <c r="N16" s="21"/>
    </row>
    <row r="17" s="21" customFormat="1" x14ac:dyDescent="0.2"/>
    <row r="18" s="9" customFormat="1" ht="15" x14ac:dyDescent="0.2"/>
    <row r="19" s="8" customFormat="1" ht="15" x14ac:dyDescent="0.25"/>
    <row r="20" s="8" customFormat="1" ht="15" x14ac:dyDescent="0.25"/>
    <row r="21" s="8" customFormat="1" ht="15" x14ac:dyDescent="0.25"/>
    <row r="22" s="8" customFormat="1" ht="15" x14ac:dyDescent="0.25"/>
    <row r="23" s="22" customFormat="1" ht="15" x14ac:dyDescent="0.25"/>
    <row r="24" s="22" customFormat="1" ht="15" x14ac:dyDescent="0.25"/>
    <row r="25" s="8" customFormat="1" ht="15" x14ac:dyDescent="0.25"/>
    <row r="26" s="8" customFormat="1" ht="15" x14ac:dyDescent="0.25"/>
    <row r="27" s="8" customFormat="1" ht="15" x14ac:dyDescent="0.25"/>
    <row r="28" s="8" customFormat="1" ht="15" x14ac:dyDescent="0.25"/>
    <row r="29" s="8" customFormat="1" ht="52.5" customHeight="1" x14ac:dyDescent="0.25"/>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6"/>
  <sheetViews>
    <sheetView workbookViewId="0">
      <selection activeCell="A2" sqref="A2"/>
    </sheetView>
  </sheetViews>
  <sheetFormatPr defaultRowHeight="14.25" x14ac:dyDescent="0.2"/>
  <cols>
    <col min="1" max="1" width="15.625" customWidth="1"/>
    <col min="2" max="2" width="19.25" customWidth="1"/>
    <col min="3" max="3" width="16.375" customWidth="1"/>
    <col min="4" max="4" width="12.25" customWidth="1"/>
    <col min="5" max="5" width="14.375" customWidth="1"/>
    <col min="6" max="6" width="12" customWidth="1"/>
    <col min="7" max="7" width="11.875" customWidth="1"/>
    <col min="8" max="8" width="13.5" customWidth="1"/>
    <col min="9" max="9" width="13.625" customWidth="1"/>
    <col min="10" max="10" width="14.5" customWidth="1"/>
    <col min="11" max="11" width="12.625" customWidth="1"/>
    <col min="12" max="12" width="17.75" customWidth="1"/>
    <col min="13" max="13" width="17.25" customWidth="1"/>
    <col min="14" max="14" width="25.625" customWidth="1"/>
  </cols>
  <sheetData>
    <row r="1" spans="1:15" ht="15" thickBot="1" x14ac:dyDescent="0.25">
      <c r="A1" s="16"/>
      <c r="B1" s="16"/>
      <c r="C1" s="16"/>
      <c r="D1" s="16"/>
      <c r="E1" s="16"/>
      <c r="F1" s="16"/>
      <c r="G1" s="16"/>
      <c r="H1" s="16"/>
      <c r="I1" s="16"/>
      <c r="J1" s="16"/>
      <c r="K1" s="16"/>
      <c r="L1" s="16"/>
      <c r="M1" s="16"/>
      <c r="N1" s="16"/>
      <c r="O1" s="16"/>
    </row>
    <row r="2" spans="1:15" ht="21" thickBot="1" x14ac:dyDescent="0.3">
      <c r="A2" s="21"/>
      <c r="B2" s="52" t="s">
        <v>13</v>
      </c>
      <c r="C2" s="21"/>
      <c r="D2" s="21"/>
      <c r="E2" s="21"/>
      <c r="F2" s="21"/>
      <c r="G2" s="21"/>
      <c r="H2" s="21"/>
      <c r="I2" s="21"/>
      <c r="J2" s="21"/>
      <c r="K2" s="21"/>
      <c r="L2" s="21"/>
      <c r="M2" s="21"/>
      <c r="N2" s="22" t="s">
        <v>47</v>
      </c>
      <c r="O2" s="21"/>
    </row>
    <row r="3" spans="1:15" ht="15" thickBot="1" x14ac:dyDescent="0.25">
      <c r="A3" s="21"/>
      <c r="B3" s="21"/>
      <c r="C3" s="21"/>
      <c r="D3" s="21"/>
      <c r="E3" s="21"/>
      <c r="F3" s="21"/>
      <c r="G3" s="21"/>
      <c r="H3" s="21"/>
      <c r="I3" s="21"/>
      <c r="J3" s="21"/>
      <c r="K3" s="21"/>
      <c r="L3" s="21"/>
      <c r="M3" s="21"/>
      <c r="N3" s="21"/>
      <c r="O3" s="21"/>
    </row>
    <row r="4" spans="1:15" ht="32.25" customHeight="1" thickBot="1" x14ac:dyDescent="0.25">
      <c r="A4" s="55" t="s">
        <v>14</v>
      </c>
      <c r="B4" s="56" t="s">
        <v>15</v>
      </c>
      <c r="C4" s="57"/>
      <c r="D4" s="57"/>
      <c r="E4" s="57"/>
      <c r="F4" s="57"/>
      <c r="G4" s="57"/>
      <c r="H4" s="57"/>
      <c r="I4" s="57"/>
      <c r="J4" s="53"/>
      <c r="K4" s="53"/>
      <c r="L4" s="53"/>
      <c r="M4" s="53"/>
      <c r="N4" s="54"/>
      <c r="O4" s="21"/>
    </row>
    <row r="5" spans="1:15" ht="34.5" customHeight="1" thickBot="1" x14ac:dyDescent="0.25">
      <c r="A5" s="51" t="s">
        <v>16</v>
      </c>
      <c r="B5" s="23" t="s">
        <v>17</v>
      </c>
      <c r="C5" s="24"/>
      <c r="D5" s="24"/>
      <c r="E5" s="24"/>
      <c r="F5" s="24"/>
      <c r="G5" s="24"/>
      <c r="H5" s="24"/>
      <c r="I5" s="24"/>
      <c r="J5" s="24"/>
      <c r="K5" s="24"/>
      <c r="L5" s="24"/>
      <c r="M5" s="24"/>
      <c r="N5" s="25"/>
      <c r="O5" s="9"/>
    </row>
    <row r="6" spans="1:15" ht="38.25" customHeight="1" thickBot="1" x14ac:dyDescent="0.3">
      <c r="A6" s="51" t="s">
        <v>18</v>
      </c>
      <c r="B6" s="23" t="s">
        <v>17</v>
      </c>
      <c r="C6" s="24"/>
      <c r="D6" s="24"/>
      <c r="E6" s="24"/>
      <c r="F6" s="24"/>
      <c r="G6" s="24"/>
      <c r="H6" s="24"/>
      <c r="I6" s="24"/>
      <c r="J6" s="24"/>
      <c r="K6" s="24"/>
      <c r="L6" s="24"/>
      <c r="M6" s="24"/>
      <c r="N6" s="25"/>
      <c r="O6" s="22"/>
    </row>
    <row r="7" spans="1:15" ht="39" customHeight="1" thickBot="1" x14ac:dyDescent="0.3">
      <c r="A7" s="51" t="s">
        <v>19</v>
      </c>
      <c r="B7" s="23" t="s">
        <v>17</v>
      </c>
      <c r="C7" s="24"/>
      <c r="D7" s="24"/>
      <c r="E7" s="24"/>
      <c r="F7" s="24"/>
      <c r="G7" s="24"/>
      <c r="H7" s="24"/>
      <c r="I7" s="24"/>
      <c r="J7" s="24"/>
      <c r="K7" s="24"/>
      <c r="L7" s="24"/>
      <c r="M7" s="24"/>
      <c r="N7" s="25"/>
      <c r="O7" s="22"/>
    </row>
    <row r="8" spans="1:15" ht="37.5" customHeight="1" thickBot="1" x14ac:dyDescent="0.3">
      <c r="A8" s="51" t="s">
        <v>20</v>
      </c>
      <c r="B8" s="23" t="s">
        <v>17</v>
      </c>
      <c r="C8" s="24"/>
      <c r="D8" s="24"/>
      <c r="E8" s="24"/>
      <c r="F8" s="24"/>
      <c r="G8" s="24"/>
      <c r="H8" s="24"/>
      <c r="I8" s="24"/>
      <c r="J8" s="24"/>
      <c r="K8" s="24"/>
      <c r="L8" s="24"/>
      <c r="M8" s="24"/>
      <c r="N8" s="25"/>
      <c r="O8" s="22"/>
    </row>
    <row r="9" spans="1:15" ht="39.75" customHeight="1" thickBot="1" x14ac:dyDescent="0.3">
      <c r="A9" s="51" t="s">
        <v>21</v>
      </c>
      <c r="B9" s="23" t="s">
        <v>17</v>
      </c>
      <c r="C9" s="24"/>
      <c r="D9" s="24"/>
      <c r="E9" s="24"/>
      <c r="F9" s="24"/>
      <c r="G9" s="24"/>
      <c r="H9" s="24"/>
      <c r="I9" s="24"/>
      <c r="J9" s="24"/>
      <c r="K9" s="24"/>
      <c r="L9" s="24"/>
      <c r="M9" s="24"/>
      <c r="N9" s="25"/>
      <c r="O9" s="22"/>
    </row>
    <row r="10" spans="1:15" ht="40.5" customHeight="1" thickBot="1" x14ac:dyDescent="0.3">
      <c r="A10" s="51" t="s">
        <v>22</v>
      </c>
      <c r="B10" s="23" t="s">
        <v>17</v>
      </c>
      <c r="C10" s="24"/>
      <c r="D10" s="24"/>
      <c r="E10" s="24"/>
      <c r="F10" s="24"/>
      <c r="G10" s="24"/>
      <c r="H10" s="24"/>
      <c r="I10" s="24"/>
      <c r="J10" s="24"/>
      <c r="K10" s="24"/>
      <c r="L10" s="24"/>
      <c r="M10" s="24"/>
      <c r="N10" s="25"/>
      <c r="O10" s="22"/>
    </row>
    <row r="11" spans="1:15" ht="30.75" thickBot="1" x14ac:dyDescent="0.3">
      <c r="A11" s="51" t="s">
        <v>23</v>
      </c>
      <c r="B11" s="23" t="s">
        <v>17</v>
      </c>
      <c r="C11" s="24"/>
      <c r="D11" s="24"/>
      <c r="E11" s="24"/>
      <c r="F11" s="24"/>
      <c r="G11" s="24"/>
      <c r="H11" s="24"/>
      <c r="I11" s="24"/>
      <c r="J11" s="24"/>
      <c r="K11" s="24"/>
      <c r="L11" s="24"/>
      <c r="M11" s="24"/>
      <c r="N11" s="25"/>
      <c r="O11" s="22"/>
    </row>
    <row r="12" spans="1:15" ht="30.75" thickBot="1" x14ac:dyDescent="0.3">
      <c r="A12" s="51" t="s">
        <v>24</v>
      </c>
      <c r="B12" s="23" t="s">
        <v>17</v>
      </c>
      <c r="C12" s="24"/>
      <c r="D12" s="24"/>
      <c r="E12" s="24"/>
      <c r="F12" s="24"/>
      <c r="G12" s="24"/>
      <c r="H12" s="24"/>
      <c r="I12" s="24"/>
      <c r="J12" s="24"/>
      <c r="K12" s="24"/>
      <c r="L12" s="24"/>
      <c r="M12" s="24"/>
      <c r="N12" s="25"/>
      <c r="O12" s="22"/>
    </row>
    <row r="13" spans="1:15" ht="15.75" thickBot="1" x14ac:dyDescent="0.3">
      <c r="A13" s="10" t="s">
        <v>25</v>
      </c>
      <c r="B13" s="11" t="s">
        <v>26</v>
      </c>
      <c r="C13" s="26"/>
      <c r="D13" s="26"/>
      <c r="E13" s="26"/>
      <c r="F13" s="26"/>
      <c r="G13" s="26"/>
      <c r="H13" s="26"/>
      <c r="I13" s="26"/>
      <c r="J13" s="26"/>
      <c r="K13" s="26"/>
      <c r="L13" s="26"/>
      <c r="M13" s="26"/>
      <c r="N13" s="12"/>
      <c r="O13" s="22"/>
    </row>
    <row r="14" spans="1:15" s="16" customFormat="1" ht="50.1" customHeight="1" x14ac:dyDescent="0.25">
      <c r="A14" s="61"/>
      <c r="B14" s="101" t="s">
        <v>27</v>
      </c>
      <c r="C14" s="102"/>
      <c r="D14" s="102"/>
      <c r="E14" s="102"/>
      <c r="F14" s="102"/>
      <c r="G14" s="102"/>
      <c r="H14" s="102"/>
      <c r="I14" s="102"/>
      <c r="J14" s="102"/>
      <c r="K14" s="102"/>
      <c r="L14" s="102"/>
      <c r="M14" s="102"/>
      <c r="N14" s="103"/>
      <c r="O14" s="22"/>
    </row>
    <row r="15" spans="1:15" s="16" customFormat="1" ht="31.5" customHeight="1" x14ac:dyDescent="0.25">
      <c r="A15" s="61"/>
      <c r="B15" s="58" t="s">
        <v>28</v>
      </c>
      <c r="C15" s="59"/>
      <c r="D15" s="59"/>
      <c r="E15" s="59"/>
      <c r="F15" s="59"/>
      <c r="G15" s="59"/>
      <c r="H15" s="59"/>
      <c r="I15" s="59"/>
      <c r="J15" s="59"/>
      <c r="K15" s="59"/>
      <c r="L15" s="59"/>
      <c r="M15" s="59"/>
      <c r="N15" s="60"/>
      <c r="O15" s="22"/>
    </row>
    <row r="16" spans="1:15" ht="33" customHeight="1" x14ac:dyDescent="0.25">
      <c r="A16" s="62"/>
      <c r="B16" s="66" t="s">
        <v>29</v>
      </c>
      <c r="C16" s="64"/>
      <c r="D16" s="64"/>
      <c r="E16" s="64"/>
      <c r="F16" s="64"/>
      <c r="G16" s="64"/>
      <c r="H16" s="64"/>
      <c r="I16" s="64"/>
      <c r="J16" s="64"/>
      <c r="K16" s="64"/>
      <c r="L16" s="64"/>
      <c r="M16" s="64"/>
      <c r="N16" s="65"/>
      <c r="O16" s="22"/>
    </row>
    <row r="17" spans="1:29" ht="0.75" customHeight="1" x14ac:dyDescent="0.25">
      <c r="A17" s="63"/>
      <c r="B17" s="22"/>
      <c r="C17" s="22"/>
      <c r="D17" s="22"/>
      <c r="E17" s="22"/>
      <c r="F17" s="22"/>
      <c r="G17" s="22"/>
      <c r="H17" s="22"/>
      <c r="I17" s="22"/>
      <c r="J17" s="22"/>
      <c r="K17" s="22"/>
      <c r="L17" s="22"/>
      <c r="M17" s="22"/>
      <c r="N17" s="42"/>
      <c r="O17" s="41"/>
      <c r="P17" s="16"/>
      <c r="Q17" s="16"/>
      <c r="R17" s="16"/>
      <c r="S17" s="16"/>
      <c r="T17" s="16"/>
      <c r="U17" s="16"/>
      <c r="V17" s="16"/>
      <c r="W17" s="16"/>
      <c r="X17" s="16"/>
      <c r="Y17" s="16"/>
      <c r="Z17" s="16"/>
      <c r="AA17" s="16"/>
      <c r="AB17" s="16"/>
      <c r="AC17" s="16"/>
    </row>
    <row r="18" spans="1:29" ht="57" customHeight="1" thickBot="1" x14ac:dyDescent="0.25">
      <c r="A18" s="47"/>
      <c r="B18" s="48"/>
      <c r="C18" s="48"/>
      <c r="D18" s="48"/>
      <c r="E18" s="48"/>
      <c r="F18" s="48"/>
      <c r="G18" s="48"/>
      <c r="H18" s="48"/>
      <c r="I18" s="48"/>
      <c r="J18" s="48"/>
      <c r="K18" s="48"/>
      <c r="L18" s="48"/>
      <c r="M18" s="48"/>
      <c r="N18" s="49"/>
      <c r="O18" s="50"/>
      <c r="P18" s="16"/>
      <c r="Q18" s="16"/>
      <c r="R18" s="16"/>
      <c r="S18" s="16"/>
      <c r="T18" s="16"/>
      <c r="U18" s="16"/>
      <c r="V18" s="16"/>
      <c r="W18" s="16"/>
      <c r="X18" s="16"/>
      <c r="Y18" s="16"/>
      <c r="Z18" s="16"/>
      <c r="AA18" s="16"/>
      <c r="AB18" s="16"/>
      <c r="AC18" s="16"/>
    </row>
    <row r="19" spans="1:29" ht="15" x14ac:dyDescent="0.25">
      <c r="A19" s="22"/>
      <c r="B19" s="22"/>
      <c r="C19" s="22"/>
      <c r="D19" s="22"/>
      <c r="E19" s="22"/>
      <c r="F19" s="22"/>
      <c r="G19" s="22"/>
      <c r="H19" s="22"/>
      <c r="I19" s="22"/>
      <c r="J19" s="22"/>
      <c r="K19" s="22"/>
      <c r="L19" s="22"/>
      <c r="M19" s="22"/>
      <c r="N19" s="22"/>
      <c r="O19" s="16"/>
      <c r="P19" s="16"/>
      <c r="Q19" s="16"/>
      <c r="R19" s="16"/>
      <c r="S19" s="16"/>
      <c r="T19" s="16"/>
      <c r="U19" s="16"/>
      <c r="V19" s="16"/>
      <c r="W19" s="16"/>
      <c r="X19" s="16"/>
      <c r="Y19" s="16"/>
      <c r="Z19" s="16"/>
      <c r="AA19" s="16"/>
      <c r="AB19" s="16"/>
      <c r="AC19" s="16"/>
    </row>
    <row r="20" spans="1:29" s="96" customFormat="1" ht="33.75" x14ac:dyDescent="0.5">
      <c r="A20" s="92" t="s">
        <v>30</v>
      </c>
      <c r="B20" s="93" t="s">
        <v>31</v>
      </c>
      <c r="C20" s="95"/>
      <c r="D20" s="95"/>
      <c r="E20" s="95"/>
      <c r="F20" s="95"/>
      <c r="G20" s="95"/>
      <c r="H20" s="95"/>
      <c r="I20" s="95"/>
      <c r="J20" s="95"/>
      <c r="K20" s="95"/>
      <c r="L20" s="95"/>
      <c r="M20" s="95"/>
      <c r="N20" s="95"/>
      <c r="O20" s="95"/>
      <c r="P20" s="95"/>
      <c r="Q20" s="95"/>
      <c r="R20" s="95"/>
      <c r="S20" s="95"/>
      <c r="T20" s="95"/>
      <c r="U20" s="95"/>
      <c r="V20" s="95"/>
      <c r="W20" s="95"/>
      <c r="X20" s="95"/>
      <c r="Y20" s="95"/>
      <c r="Z20" s="94"/>
      <c r="AA20" s="94"/>
      <c r="AB20" s="94"/>
      <c r="AC20" s="9"/>
    </row>
    <row r="21" spans="1:29" ht="15"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2"/>
      <c r="AA21" s="22"/>
      <c r="AB21" s="22"/>
      <c r="AC21" s="22"/>
    </row>
    <row r="22" spans="1:29" ht="15" x14ac:dyDescent="0.25">
      <c r="A22" s="22" t="s">
        <v>32</v>
      </c>
      <c r="B22" s="21"/>
      <c r="C22" s="21"/>
      <c r="D22" s="21"/>
      <c r="E22" s="21"/>
      <c r="F22" s="21"/>
      <c r="G22" s="21"/>
      <c r="H22" s="21"/>
      <c r="I22" s="21"/>
      <c r="J22" s="21"/>
      <c r="K22" s="21"/>
      <c r="L22" s="21"/>
      <c r="M22" s="21"/>
      <c r="N22" s="21"/>
      <c r="O22" s="21"/>
      <c r="P22" s="21"/>
      <c r="Q22" s="21"/>
      <c r="R22" s="21"/>
      <c r="S22" s="21"/>
      <c r="T22" s="21"/>
      <c r="U22" s="21"/>
      <c r="V22" s="21"/>
      <c r="W22" s="21"/>
      <c r="X22" s="21"/>
      <c r="Y22" s="21"/>
      <c r="Z22" s="22"/>
      <c r="AA22" s="22"/>
      <c r="AB22" s="22"/>
      <c r="AC22" s="22"/>
    </row>
    <row r="23" spans="1:29" ht="15"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2"/>
      <c r="AA23" s="22"/>
      <c r="AB23" s="22"/>
      <c r="AC23" s="22"/>
    </row>
    <row r="24" spans="1:29" ht="15"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2"/>
      <c r="AA24" s="22"/>
      <c r="AB24" s="22"/>
      <c r="AC24" s="22"/>
    </row>
    <row r="25" spans="1:29" ht="15"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2"/>
      <c r="AA25" s="22"/>
      <c r="AB25" s="22"/>
      <c r="AC25" s="22"/>
    </row>
    <row r="26" spans="1:29" ht="15"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2"/>
      <c r="AA26" s="22"/>
      <c r="AB26" s="22"/>
      <c r="AC26" s="22"/>
    </row>
  </sheetData>
  <sheetProtection algorithmName="SHA-512" hashValue="fJmPJgQhHTi6kqA32uzP6QINzw/2xxFzIyXFXzQl63+8WFepkfiNk9YQ0xN4F0f5bXZpOnj7+d49k7/oPmDWUg==" saltValue="/GxLz6k6n+iCB9/0sIUCNA==" spinCount="100000" sheet="1" selectLockedCells="1" selectUnlockedCells="1"/>
  <protectedRanges>
    <protectedRange algorithmName="SHA-512" hashValue="eJTERORmRMX8/sNiq9E1GzvQpv+9KQ9kY6wdchIFaR6NwRlrLrNPWWelZyTLmCJhZFrxzeojt1TqnTqBIuXvnQ==" saltValue="nhOSLShhW542LziVgdjQeg==" spinCount="100000" sqref="F1:N21" name="Range1"/>
  </protectedRanges>
  <mergeCells count="1">
    <mergeCell ref="B14:N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2"/>
  <sheetViews>
    <sheetView workbookViewId="0">
      <selection activeCell="A5" sqref="A5"/>
    </sheetView>
  </sheetViews>
  <sheetFormatPr defaultRowHeight="14.25" x14ac:dyDescent="0.2"/>
  <cols>
    <col min="39" max="39" width="9" style="88"/>
  </cols>
  <sheetData>
    <row r="1" spans="1:42" s="16" customFormat="1" ht="15.75" thickBot="1" x14ac:dyDescent="0.3">
      <c r="A1" s="46" t="s">
        <v>5</v>
      </c>
      <c r="B1" s="45">
        <v>1</v>
      </c>
      <c r="C1" s="45">
        <v>1</v>
      </c>
      <c r="D1" s="45">
        <v>1</v>
      </c>
      <c r="E1" s="45">
        <v>1</v>
      </c>
      <c r="K1" s="45">
        <v>1</v>
      </c>
      <c r="L1" s="45">
        <v>1</v>
      </c>
      <c r="M1" s="45">
        <v>0.75</v>
      </c>
      <c r="N1" s="45">
        <v>0.75</v>
      </c>
      <c r="T1" s="20" t="s">
        <v>33</v>
      </c>
      <c r="U1" s="20" t="s">
        <v>34</v>
      </c>
      <c r="V1" s="20" t="s">
        <v>35</v>
      </c>
      <c r="W1" s="20" t="s">
        <v>36</v>
      </c>
      <c r="X1" s="20"/>
      <c r="Y1" s="20"/>
      <c r="Z1" s="20"/>
      <c r="AA1" s="20"/>
      <c r="AC1" s="25" t="s">
        <v>9</v>
      </c>
      <c r="AD1" s="25" t="s">
        <v>9</v>
      </c>
      <c r="AE1" s="25" t="s">
        <v>9</v>
      </c>
      <c r="AF1" s="25" t="s">
        <v>9</v>
      </c>
      <c r="AG1" s="25"/>
      <c r="AH1" s="25"/>
      <c r="AI1" s="25"/>
      <c r="AJ1" s="24"/>
      <c r="AK1" s="88">
        <v>1</v>
      </c>
      <c r="AL1" s="88">
        <v>1</v>
      </c>
      <c r="AM1" s="88">
        <v>1</v>
      </c>
      <c r="AN1" s="88">
        <v>1</v>
      </c>
      <c r="AO1" s="88">
        <v>1</v>
      </c>
      <c r="AP1" s="88">
        <v>1</v>
      </c>
    </row>
    <row r="2" spans="1:42" s="16" customFormat="1" ht="15.75" thickBot="1" x14ac:dyDescent="0.3">
      <c r="A2" s="46" t="s">
        <v>46</v>
      </c>
      <c r="B2" s="45">
        <v>0.9</v>
      </c>
      <c r="C2" s="45">
        <v>0.9</v>
      </c>
      <c r="D2" s="45">
        <v>0.9</v>
      </c>
      <c r="E2" s="45">
        <v>0.9</v>
      </c>
      <c r="F2" s="45">
        <v>0.9</v>
      </c>
      <c r="K2" s="45">
        <v>1</v>
      </c>
      <c r="L2" s="45">
        <v>1</v>
      </c>
      <c r="M2" s="45">
        <v>0.8</v>
      </c>
      <c r="N2" s="45">
        <v>0.75</v>
      </c>
      <c r="O2" s="45">
        <v>0.75</v>
      </c>
      <c r="T2" s="20" t="s">
        <v>33</v>
      </c>
      <c r="U2" s="20" t="s">
        <v>34</v>
      </c>
      <c r="V2" s="20" t="s">
        <v>35</v>
      </c>
      <c r="W2" s="20" t="s">
        <v>36</v>
      </c>
      <c r="X2" s="20" t="s">
        <v>38</v>
      </c>
      <c r="Y2" s="20"/>
      <c r="Z2" s="20"/>
      <c r="AA2" s="20"/>
      <c r="AC2" s="70" t="s">
        <v>10</v>
      </c>
      <c r="AD2" s="70" t="s">
        <v>10</v>
      </c>
      <c r="AE2" s="70" t="s">
        <v>10</v>
      </c>
      <c r="AF2" s="70" t="s">
        <v>10</v>
      </c>
      <c r="AG2" s="70" t="s">
        <v>10</v>
      </c>
      <c r="AH2" s="97"/>
      <c r="AI2" s="97"/>
      <c r="AJ2" s="98"/>
      <c r="AK2" s="88">
        <v>0.45184999999999997</v>
      </c>
      <c r="AL2" s="88">
        <v>1</v>
      </c>
      <c r="AM2" s="88">
        <v>1</v>
      </c>
      <c r="AN2" s="88">
        <v>0.44445000000000001</v>
      </c>
      <c r="AO2" s="88">
        <v>1</v>
      </c>
      <c r="AP2" s="88">
        <v>1</v>
      </c>
    </row>
    <row r="3" spans="1:42" ht="15.75" thickBot="1" x14ac:dyDescent="0.3">
      <c r="A3" s="46" t="s">
        <v>37</v>
      </c>
      <c r="B3" s="45">
        <v>0.8</v>
      </c>
      <c r="C3" s="45">
        <v>0.8</v>
      </c>
      <c r="D3" s="45">
        <v>0.8</v>
      </c>
      <c r="E3" s="45">
        <v>0.8</v>
      </c>
      <c r="F3" s="45">
        <v>0.8</v>
      </c>
      <c r="G3" s="16"/>
      <c r="H3" s="16"/>
      <c r="I3" s="16"/>
      <c r="J3" s="16"/>
      <c r="K3" s="45">
        <v>1</v>
      </c>
      <c r="L3" s="45">
        <v>1</v>
      </c>
      <c r="M3" s="45">
        <v>0.875</v>
      </c>
      <c r="N3" s="45">
        <v>0.75</v>
      </c>
      <c r="O3" s="45">
        <v>0.75</v>
      </c>
      <c r="P3" s="16"/>
      <c r="Q3" s="16"/>
      <c r="R3" s="16"/>
      <c r="S3" s="16"/>
      <c r="T3" s="20" t="s">
        <v>33</v>
      </c>
      <c r="U3" s="20" t="s">
        <v>34</v>
      </c>
      <c r="V3" s="20" t="s">
        <v>35</v>
      </c>
      <c r="W3" s="20" t="s">
        <v>36</v>
      </c>
      <c r="X3" s="20" t="s">
        <v>38</v>
      </c>
      <c r="Y3" s="20"/>
      <c r="Z3" s="20"/>
      <c r="AA3" s="20"/>
      <c r="AB3" s="16"/>
      <c r="AC3" s="70" t="s">
        <v>10</v>
      </c>
      <c r="AD3" s="70" t="s">
        <v>10</v>
      </c>
      <c r="AE3" s="70" t="s">
        <v>10</v>
      </c>
      <c r="AF3" s="70" t="s">
        <v>10</v>
      </c>
      <c r="AG3" s="70" t="s">
        <v>10</v>
      </c>
      <c r="AH3" s="70"/>
      <c r="AI3" s="70"/>
      <c r="AJ3" s="71"/>
      <c r="AK3" s="88">
        <v>1</v>
      </c>
      <c r="AL3" s="88">
        <v>1</v>
      </c>
      <c r="AM3" s="88">
        <v>1</v>
      </c>
      <c r="AN3" s="88">
        <v>1</v>
      </c>
      <c r="AO3" s="88">
        <v>1</v>
      </c>
      <c r="AP3" s="88">
        <v>1</v>
      </c>
    </row>
    <row r="4" spans="1:42" s="16" customFormat="1" ht="15.75" thickBot="1" x14ac:dyDescent="0.3">
      <c r="A4" s="46" t="s">
        <v>39</v>
      </c>
      <c r="B4" s="45">
        <v>0.7</v>
      </c>
      <c r="C4" s="45">
        <v>0.7</v>
      </c>
      <c r="D4" s="45">
        <v>0.7</v>
      </c>
      <c r="E4" s="45">
        <v>0.7</v>
      </c>
      <c r="F4" s="45">
        <v>0.7</v>
      </c>
      <c r="G4" s="45">
        <v>0.7</v>
      </c>
      <c r="H4" s="45"/>
      <c r="K4" s="45">
        <v>1</v>
      </c>
      <c r="L4" s="45">
        <v>1</v>
      </c>
      <c r="M4" s="45">
        <v>0.9</v>
      </c>
      <c r="N4" s="45">
        <v>0.75</v>
      </c>
      <c r="O4" s="45">
        <v>0.75</v>
      </c>
      <c r="P4" s="45">
        <v>0.75</v>
      </c>
      <c r="T4" s="20" t="s">
        <v>33</v>
      </c>
      <c r="U4" s="20" t="s">
        <v>34</v>
      </c>
      <c r="V4" s="20" t="s">
        <v>35</v>
      </c>
      <c r="W4" s="20" t="s">
        <v>36</v>
      </c>
      <c r="X4" s="20" t="s">
        <v>38</v>
      </c>
      <c r="Y4" s="20" t="s">
        <v>40</v>
      </c>
      <c r="Z4" s="20"/>
      <c r="AA4" s="20"/>
      <c r="AC4" s="70" t="s">
        <v>11</v>
      </c>
      <c r="AD4" s="70" t="s">
        <v>11</v>
      </c>
      <c r="AE4" s="70" t="s">
        <v>11</v>
      </c>
      <c r="AF4" s="70" t="s">
        <v>11</v>
      </c>
      <c r="AG4" s="70" t="s">
        <v>11</v>
      </c>
      <c r="AH4" s="70" t="s">
        <v>11</v>
      </c>
      <c r="AI4" s="70"/>
      <c r="AJ4" s="71"/>
      <c r="AK4" s="88">
        <v>1</v>
      </c>
      <c r="AL4" s="88">
        <v>0.8</v>
      </c>
      <c r="AM4" s="88">
        <v>1</v>
      </c>
      <c r="AN4" s="88">
        <v>1</v>
      </c>
      <c r="AO4" s="88">
        <v>0.71428999999999998</v>
      </c>
      <c r="AP4" s="88">
        <v>1</v>
      </c>
    </row>
    <row r="5" spans="1:42" ht="15.75" thickBot="1" x14ac:dyDescent="0.3">
      <c r="A5" s="46" t="s">
        <v>41</v>
      </c>
      <c r="B5" s="45">
        <v>0.6</v>
      </c>
      <c r="C5" s="45">
        <v>0.6</v>
      </c>
      <c r="D5" s="45">
        <v>0.6</v>
      </c>
      <c r="E5" s="45">
        <v>0.6</v>
      </c>
      <c r="F5" s="45">
        <v>0.6</v>
      </c>
      <c r="G5" s="45">
        <v>0.6</v>
      </c>
      <c r="H5" s="45">
        <v>0.6</v>
      </c>
      <c r="I5" s="16"/>
      <c r="J5" s="16"/>
      <c r="K5" s="45">
        <v>1</v>
      </c>
      <c r="L5" s="45">
        <v>1</v>
      </c>
      <c r="M5" s="45">
        <v>1</v>
      </c>
      <c r="N5" s="45">
        <v>0.8</v>
      </c>
      <c r="O5" s="45">
        <v>0.75</v>
      </c>
      <c r="P5" s="45">
        <v>0.75</v>
      </c>
      <c r="Q5" s="45">
        <v>0.75</v>
      </c>
      <c r="R5" s="16"/>
      <c r="S5" s="16"/>
      <c r="T5" s="20" t="s">
        <v>33</v>
      </c>
      <c r="U5" s="20" t="s">
        <v>34</v>
      </c>
      <c r="V5" s="20" t="s">
        <v>35</v>
      </c>
      <c r="W5" s="20" t="s">
        <v>36</v>
      </c>
      <c r="X5" s="20" t="s">
        <v>38</v>
      </c>
      <c r="Y5" s="20" t="s">
        <v>40</v>
      </c>
      <c r="Z5" s="20" t="s">
        <v>42</v>
      </c>
      <c r="AA5" s="20"/>
      <c r="AB5" s="16"/>
      <c r="AC5" s="70" t="s">
        <v>11</v>
      </c>
      <c r="AD5" s="70" t="s">
        <v>11</v>
      </c>
      <c r="AE5" s="70" t="s">
        <v>11</v>
      </c>
      <c r="AF5" s="70" t="s">
        <v>11</v>
      </c>
      <c r="AG5" s="70" t="s">
        <v>11</v>
      </c>
      <c r="AH5" s="70" t="s">
        <v>11</v>
      </c>
      <c r="AI5" s="70" t="s">
        <v>11</v>
      </c>
      <c r="AJ5" s="71"/>
      <c r="AK5" s="88">
        <v>1</v>
      </c>
      <c r="AL5" s="88">
        <v>1</v>
      </c>
      <c r="AM5" s="88">
        <v>0.71109999999999995</v>
      </c>
      <c r="AN5" s="88">
        <v>1</v>
      </c>
      <c r="AO5" s="88">
        <v>1</v>
      </c>
      <c r="AP5" s="88">
        <v>0.66668000000000005</v>
      </c>
    </row>
    <row r="6" spans="1:42" ht="15" x14ac:dyDescent="0.25">
      <c r="A6" s="46" t="s">
        <v>43</v>
      </c>
      <c r="B6" s="45">
        <v>0.5</v>
      </c>
      <c r="C6" s="45">
        <v>0.5</v>
      </c>
      <c r="D6" s="45">
        <v>0.5</v>
      </c>
      <c r="E6" s="45">
        <v>0.5</v>
      </c>
      <c r="F6" s="45">
        <v>0.5</v>
      </c>
      <c r="G6" s="45">
        <v>0.5</v>
      </c>
      <c r="H6" s="45">
        <v>0.5</v>
      </c>
      <c r="I6" s="45">
        <v>0.5</v>
      </c>
      <c r="J6" s="16"/>
      <c r="K6" s="45">
        <v>1</v>
      </c>
      <c r="L6" s="45">
        <v>1</v>
      </c>
      <c r="M6" s="45">
        <v>1</v>
      </c>
      <c r="N6" s="45">
        <v>1</v>
      </c>
      <c r="O6" s="45">
        <v>0.75</v>
      </c>
      <c r="P6" s="45">
        <v>0.75</v>
      </c>
      <c r="Q6" s="45">
        <v>0.75</v>
      </c>
      <c r="R6" s="45">
        <v>0.75</v>
      </c>
      <c r="S6" s="16"/>
      <c r="T6" s="20" t="s">
        <v>33</v>
      </c>
      <c r="U6" s="20" t="s">
        <v>34</v>
      </c>
      <c r="V6" s="20" t="s">
        <v>35</v>
      </c>
      <c r="W6" s="20" t="s">
        <v>36</v>
      </c>
      <c r="X6" s="20" t="s">
        <v>38</v>
      </c>
      <c r="Y6" s="20" t="s">
        <v>40</v>
      </c>
      <c r="Z6" s="20" t="s">
        <v>42</v>
      </c>
      <c r="AA6" s="20" t="s">
        <v>44</v>
      </c>
      <c r="AB6" s="16"/>
      <c r="AC6" s="75" t="s">
        <v>11</v>
      </c>
      <c r="AD6" s="75" t="s">
        <v>11</v>
      </c>
      <c r="AE6" s="75" t="s">
        <v>11</v>
      </c>
      <c r="AF6" s="75" t="s">
        <v>11</v>
      </c>
      <c r="AG6" s="75" t="s">
        <v>11</v>
      </c>
      <c r="AH6" s="75" t="s">
        <v>11</v>
      </c>
      <c r="AI6" s="75" t="s">
        <v>11</v>
      </c>
      <c r="AJ6" s="72" t="s">
        <v>11</v>
      </c>
      <c r="AK6" s="88">
        <v>1</v>
      </c>
      <c r="AL6" s="88">
        <v>1</v>
      </c>
      <c r="AM6" s="88">
        <v>1</v>
      </c>
      <c r="AN6" s="88">
        <v>1</v>
      </c>
      <c r="AO6" s="88">
        <v>1</v>
      </c>
      <c r="AP6" s="88">
        <v>1</v>
      </c>
    </row>
    <row r="7" spans="1:42" ht="15" x14ac:dyDescent="0.25">
      <c r="A7" s="16"/>
      <c r="B7" s="45"/>
      <c r="C7" s="45"/>
      <c r="D7" s="45"/>
      <c r="E7" s="45"/>
      <c r="F7" s="16"/>
      <c r="G7" s="16"/>
      <c r="H7" s="16"/>
      <c r="I7" s="16"/>
      <c r="J7" s="16"/>
      <c r="K7" s="16"/>
      <c r="L7" s="16"/>
      <c r="M7" s="16"/>
      <c r="N7" s="16"/>
      <c r="O7" s="16"/>
      <c r="P7" s="16"/>
      <c r="Q7" s="16"/>
      <c r="R7" s="16"/>
      <c r="S7" s="16"/>
      <c r="T7" s="16"/>
      <c r="U7" s="16"/>
      <c r="V7" s="16"/>
      <c r="W7" s="16"/>
      <c r="X7" s="16"/>
      <c r="Y7" s="16"/>
      <c r="Z7" s="16"/>
      <c r="AA7" s="16"/>
      <c r="AB7" s="74"/>
      <c r="AC7" s="72"/>
      <c r="AD7" s="72"/>
      <c r="AE7" s="72"/>
      <c r="AF7" s="72"/>
      <c r="AG7" s="72"/>
      <c r="AH7" s="72"/>
      <c r="AI7" s="72"/>
      <c r="AJ7" s="72"/>
      <c r="AK7" s="100">
        <v>37</v>
      </c>
      <c r="AL7" s="99">
        <v>38</v>
      </c>
      <c r="AM7" s="100">
        <v>39</v>
      </c>
      <c r="AN7" s="100">
        <v>39</v>
      </c>
      <c r="AO7" s="100">
        <v>39</v>
      </c>
      <c r="AP7" s="100">
        <v>39</v>
      </c>
    </row>
    <row r="8" spans="1:42" ht="15" x14ac:dyDescent="0.2">
      <c r="A8" s="16"/>
      <c r="B8" s="45"/>
      <c r="C8" s="16"/>
      <c r="D8" s="45"/>
      <c r="E8" s="16"/>
      <c r="F8" s="45"/>
      <c r="G8" s="16"/>
      <c r="H8" s="45"/>
      <c r="I8" s="16"/>
      <c r="J8" s="45"/>
      <c r="K8" s="16"/>
      <c r="L8" s="16"/>
      <c r="M8" s="16"/>
      <c r="N8" s="45"/>
      <c r="O8" s="16"/>
      <c r="P8" s="16"/>
      <c r="Q8" s="16"/>
      <c r="R8" s="16"/>
      <c r="S8" s="16"/>
      <c r="T8" s="16"/>
      <c r="U8" s="16"/>
      <c r="V8" s="16"/>
      <c r="W8" s="16"/>
      <c r="X8" s="16"/>
      <c r="Y8" s="16"/>
      <c r="Z8" s="16"/>
      <c r="AA8" s="16"/>
      <c r="AB8" s="74"/>
      <c r="AC8" s="72"/>
      <c r="AD8" s="72"/>
      <c r="AE8" s="72"/>
      <c r="AF8" s="72"/>
      <c r="AG8" s="72"/>
      <c r="AH8" s="72"/>
      <c r="AI8" s="72"/>
      <c r="AJ8" s="72"/>
      <c r="AL8" s="72"/>
    </row>
    <row r="9" spans="1:42" ht="15" x14ac:dyDescent="0.2">
      <c r="A9" s="16"/>
      <c r="B9" s="45"/>
      <c r="C9" s="16"/>
      <c r="D9" s="45"/>
      <c r="E9" s="16"/>
      <c r="F9" s="45"/>
      <c r="G9" s="16"/>
      <c r="H9" s="45"/>
      <c r="I9" s="16"/>
      <c r="J9" s="45"/>
      <c r="K9" s="16"/>
      <c r="L9" s="16"/>
      <c r="M9" s="16"/>
      <c r="N9" s="45"/>
      <c r="O9" s="16"/>
      <c r="P9" s="16"/>
      <c r="Q9" s="16"/>
      <c r="R9" s="16"/>
      <c r="S9" s="16"/>
      <c r="T9" s="16"/>
      <c r="U9" s="16"/>
      <c r="V9" s="16"/>
      <c r="W9" s="16"/>
      <c r="X9" s="16"/>
      <c r="Y9" s="16"/>
      <c r="Z9" s="16"/>
      <c r="AA9" s="16"/>
      <c r="AB9" s="74"/>
      <c r="AC9" s="72"/>
      <c r="AD9" s="72"/>
      <c r="AE9" s="72"/>
      <c r="AF9" s="72"/>
      <c r="AG9" s="72"/>
      <c r="AH9" s="72"/>
      <c r="AI9" s="72"/>
      <c r="AJ9" s="72"/>
      <c r="AL9" s="72"/>
    </row>
    <row r="10" spans="1:42" ht="15" x14ac:dyDescent="0.2">
      <c r="A10" s="16"/>
      <c r="B10" s="45"/>
      <c r="C10" s="16"/>
      <c r="D10" s="45"/>
      <c r="E10" s="16"/>
      <c r="F10" s="45"/>
      <c r="G10" s="16"/>
      <c r="H10" s="45"/>
      <c r="I10" s="16"/>
      <c r="J10" s="45"/>
      <c r="K10" s="16"/>
      <c r="L10" s="16"/>
      <c r="M10" s="16"/>
      <c r="N10" s="16"/>
      <c r="O10" s="16"/>
      <c r="P10" s="16"/>
      <c r="Q10" s="16"/>
      <c r="R10" s="16"/>
      <c r="S10" s="16"/>
      <c r="T10" s="16"/>
      <c r="U10" s="16"/>
      <c r="V10" s="16"/>
      <c r="W10" s="16"/>
      <c r="X10" s="16"/>
      <c r="Y10" s="16"/>
      <c r="Z10" s="16"/>
      <c r="AA10" s="16"/>
      <c r="AB10" s="74"/>
      <c r="AC10" s="73"/>
      <c r="AD10" s="73"/>
      <c r="AE10" s="73"/>
      <c r="AF10" s="73"/>
      <c r="AG10" s="73"/>
      <c r="AH10" s="73"/>
      <c r="AI10" s="73"/>
      <c r="AJ10" s="73"/>
      <c r="AL10" s="73"/>
    </row>
    <row r="11" spans="1:42" x14ac:dyDescent="0.2">
      <c r="A11" s="16"/>
      <c r="B11" s="45"/>
      <c r="C11" s="16"/>
      <c r="D11" s="45"/>
      <c r="E11" s="16"/>
      <c r="F11" s="16"/>
      <c r="G11" s="16"/>
      <c r="H11" s="45"/>
      <c r="I11" s="16"/>
      <c r="J11" s="16"/>
      <c r="K11" s="16"/>
      <c r="L11" s="16"/>
      <c r="M11" s="16"/>
      <c r="N11" s="16"/>
      <c r="O11" s="16"/>
      <c r="P11" s="16"/>
      <c r="Q11" s="16"/>
      <c r="R11" s="16"/>
      <c r="S11" s="16"/>
      <c r="T11" s="16"/>
      <c r="U11" s="16"/>
      <c r="V11" s="16"/>
      <c r="W11" s="16"/>
      <c r="X11" s="16"/>
      <c r="Y11" s="16"/>
      <c r="Z11" s="16"/>
      <c r="AA11" s="16"/>
      <c r="AB11" s="74"/>
      <c r="AC11" s="74"/>
      <c r="AD11" s="74"/>
      <c r="AE11" s="74"/>
      <c r="AF11" s="74"/>
      <c r="AG11" s="74"/>
      <c r="AH11" s="74"/>
      <c r="AI11" s="74"/>
      <c r="AJ11" s="74"/>
      <c r="AL11" s="74"/>
    </row>
    <row r="12" spans="1:42" x14ac:dyDescent="0.2">
      <c r="A12" s="16"/>
      <c r="B12" s="45"/>
      <c r="C12" s="16"/>
      <c r="D12" s="45"/>
      <c r="E12" s="16"/>
      <c r="F12" s="16"/>
      <c r="G12" s="16"/>
      <c r="H12" s="16"/>
      <c r="I12" s="16"/>
      <c r="J12" s="16"/>
      <c r="K12" s="16"/>
      <c r="L12" s="16"/>
      <c r="M12" s="16"/>
      <c r="N12" s="16"/>
      <c r="O12" s="16"/>
      <c r="P12" s="16"/>
      <c r="Q12" s="16"/>
      <c r="R12" s="16"/>
      <c r="S12" s="16"/>
      <c r="T12" s="16"/>
      <c r="U12" s="16"/>
      <c r="V12" s="16"/>
      <c r="W12" s="16"/>
      <c r="X12" s="16"/>
      <c r="Y12" s="16"/>
      <c r="Z12" s="16"/>
      <c r="AA12" s="16"/>
      <c r="AB12" s="74"/>
      <c r="AC12" s="74"/>
      <c r="AD12" s="74"/>
      <c r="AE12" s="74"/>
      <c r="AF12" s="74"/>
      <c r="AG12" s="74"/>
      <c r="AH12" s="74"/>
      <c r="AI12" s="74"/>
      <c r="AJ12" s="74"/>
      <c r="AL12" s="74"/>
    </row>
    <row r="13" spans="1:42" x14ac:dyDescent="0.2">
      <c r="A13" s="16"/>
      <c r="B13" s="4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L13" s="16"/>
    </row>
    <row r="14" spans="1:42"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74"/>
      <c r="AD14" s="16"/>
      <c r="AE14" s="16"/>
      <c r="AF14" s="16"/>
      <c r="AG14" s="16"/>
      <c r="AH14" s="16"/>
      <c r="AI14" s="16"/>
      <c r="AJ14" s="16"/>
      <c r="AL14" s="16"/>
    </row>
    <row r="15" spans="1:42" x14ac:dyDescent="0.2">
      <c r="A15" s="16"/>
    </row>
    <row r="16" spans="1:42" x14ac:dyDescent="0.2">
      <c r="A16" s="16"/>
      <c r="AM16" s="88">
        <v>146</v>
      </c>
    </row>
    <row r="17" spans="1:1" x14ac:dyDescent="0.2">
      <c r="A17" s="16"/>
    </row>
    <row r="18" spans="1:1" x14ac:dyDescent="0.2">
      <c r="A18" s="16"/>
    </row>
    <row r="19" spans="1:1" x14ac:dyDescent="0.2">
      <c r="A19" s="16"/>
    </row>
    <row r="20" spans="1:1" x14ac:dyDescent="0.2">
      <c r="A20" s="16"/>
    </row>
    <row r="21" spans="1:1" x14ac:dyDescent="0.2">
      <c r="A21" s="16"/>
    </row>
    <row r="22" spans="1:1" x14ac:dyDescent="0.2">
      <c r="A22" s="16"/>
    </row>
    <row r="23" spans="1:1" x14ac:dyDescent="0.2">
      <c r="A23" s="16"/>
    </row>
    <row r="24" spans="1:1" x14ac:dyDescent="0.2">
      <c r="A24" s="16"/>
    </row>
    <row r="25" spans="1:1" x14ac:dyDescent="0.2">
      <c r="A25" s="16"/>
    </row>
    <row r="26" spans="1:1" x14ac:dyDescent="0.2">
      <c r="A26" s="16"/>
    </row>
    <row r="27" spans="1:1" x14ac:dyDescent="0.2">
      <c r="A27" s="16"/>
    </row>
    <row r="28" spans="1:1" x14ac:dyDescent="0.2">
      <c r="A28" s="16"/>
    </row>
    <row r="29" spans="1:1" x14ac:dyDescent="0.2">
      <c r="A29" s="16"/>
    </row>
    <row r="30" spans="1:1" x14ac:dyDescent="0.2">
      <c r="A30" s="16"/>
    </row>
    <row r="31" spans="1:1" x14ac:dyDescent="0.2">
      <c r="A31" s="16"/>
    </row>
    <row r="32" spans="1:1" x14ac:dyDescent="0.2">
      <c r="A32" s="16"/>
    </row>
    <row r="33" spans="1:1" x14ac:dyDescent="0.2">
      <c r="A33" s="16"/>
    </row>
    <row r="34" spans="1:1" x14ac:dyDescent="0.2">
      <c r="A34" s="16"/>
    </row>
    <row r="35" spans="1:1" x14ac:dyDescent="0.2">
      <c r="A35" s="16"/>
    </row>
    <row r="36" spans="1:1" x14ac:dyDescent="0.2">
      <c r="A36" s="16"/>
    </row>
    <row r="37" spans="1:1" x14ac:dyDescent="0.2">
      <c r="A37" s="16"/>
    </row>
    <row r="38" spans="1:1" x14ac:dyDescent="0.2">
      <c r="A38" s="16"/>
    </row>
    <row r="39" spans="1:1" x14ac:dyDescent="0.2">
      <c r="A39" s="16"/>
    </row>
    <row r="40" spans="1:1" x14ac:dyDescent="0.2">
      <c r="A40" s="16"/>
    </row>
    <row r="41" spans="1:1" x14ac:dyDescent="0.2">
      <c r="A41" s="16"/>
    </row>
    <row r="42" spans="1:1" x14ac:dyDescent="0.2">
      <c r="A42" s="16"/>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E5DE2FD8EE6A9D44BB6BC768E9B7C5B1" ma:contentTypeVersion="13" ma:contentTypeDescription="Create a new document." ma:contentTypeScope="" ma:versionID="b97974536e059433ecbeb4ada5623913">
  <xsd:schema xmlns:xsd="http://www.w3.org/2001/XMLSchema" xmlns:xs="http://www.w3.org/2001/XMLSchema" xmlns:p="http://schemas.microsoft.com/office/2006/metadata/properties" xmlns:ns3="7c685e40-a938-425e-886c-6d1aec970625" xmlns:ns4="af4214d1-6fd7-427d-b6b1-dbc0b5b60297" targetNamespace="http://schemas.microsoft.com/office/2006/metadata/properties" ma:root="true" ma:fieldsID="a502e789371eb42a9479ccd9e619ebe1" ns3:_="" ns4:_="">
    <xsd:import namespace="7c685e40-a938-425e-886c-6d1aec970625"/>
    <xsd:import namespace="af4214d1-6fd7-427d-b6b1-dbc0b5b6029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85e40-a938-425e-886c-6d1aec9706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214d1-6fd7-427d-b6b1-dbc0b5b602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879A06-18FB-4E99-A0D0-642B3D1FECAC}">
  <ds:schemaRefs>
    <ds:schemaRef ds:uri="http://schemas.microsoft.com/sharepoint/v3/contenttype/forms"/>
  </ds:schemaRefs>
</ds:datastoreItem>
</file>

<file path=customXml/itemProps2.xml><?xml version="1.0" encoding="utf-8"?>
<ds:datastoreItem xmlns:ds="http://schemas.openxmlformats.org/officeDocument/2006/customXml" ds:itemID="{17DAD16D-3F65-431D-9A4D-58071D89AC1E}">
  <ds:schemaRefs>
    <ds:schemaRef ds:uri="http://schemas.microsoft.com/office/2006/metadata/properties"/>
    <ds:schemaRef ds:uri="http://purl.org/dc/terms/"/>
    <ds:schemaRef ds:uri="http://www.w3.org/XML/1998/namespace"/>
    <ds:schemaRef ds:uri="7c685e40-a938-425e-886c-6d1aec97062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f4214d1-6fd7-427d-b6b1-dbc0b5b60297"/>
    <ds:schemaRef ds:uri="http://purl.org/dc/dcmitype/"/>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4.xml><?xml version="1.0" encoding="utf-8"?>
<ds:datastoreItem xmlns:ds="http://schemas.openxmlformats.org/officeDocument/2006/customXml" ds:itemID="{79619E9C-30D2-4D9A-AC26-469ACF0E7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85e40-a938-425e-886c-6d1aec970625"/>
    <ds:schemaRef ds:uri="af4214d1-6fd7-427d-b6b1-dbc0b5b60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Je-S 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Luke Hawkins - UKRI</cp:lastModifiedBy>
  <cp:revision/>
  <dcterms:created xsi:type="dcterms:W3CDTF">2018-03-23T10:20:10Z</dcterms:created>
  <dcterms:modified xsi:type="dcterms:W3CDTF">2020-12-14T14:49:14Z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0x010100E5DE2FD8EE6A9D44BB6BC768E9B7C5B1</vt:lpwstr>
  </property>
  <property fmtid="{D5CDD505-2E9C-101B-9397-08002B2CF9AE}" pid="8" name="_dlc_DocIdItemGuid">
    <vt:lpwstr>b34b9310-b4b2-407d-8c6c-63d9bed2c0cc</vt:lpwstr>
  </property>
</Properties>
</file>