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kch01\Downloads\"/>
    </mc:Choice>
  </mc:AlternateContent>
  <xr:revisionPtr revIDLastSave="0" documentId="8_{06495B2C-1A20-42BF-8460-524093DC6942}" xr6:coauthVersionLast="46" xr6:coauthVersionMax="46" xr10:uidLastSave="{00000000-0000-0000-0000-000000000000}"/>
  <workbookProtection workbookAlgorithmName="SHA-512" workbookHashValue="O8xCAWuBysCN8N9n56kvQRM5p2mad2sb1P0fJU0qrcw5b/jJLhthQcHp21fwccNkgJjNM0AxBvN57D657L1+jw==" workbookSaltValue="5gSkFSvmJ9WSIiXmVTWD2w==" workbookSpinCount="100000" lockStructure="1"/>
  <bookViews>
    <workbookView xWindow="-120" yWindow="-120" windowWidth="29040" windowHeight="15840" tabRatio="881" firstSheet="1" activeTab="1" xr2:uid="{00000000-000D-0000-FFFF-FFFF00000000}"/>
  </bookViews>
  <sheets>
    <sheet name="Guidance" sheetId="15" state="hidden" r:id="rId1"/>
    <sheet name="Form status" sheetId="4" r:id="rId2"/>
    <sheet name="Application details" sheetId="3" r:id="rId3"/>
    <sheet name="Projected Growth" sheetId="18" r:id="rId4"/>
    <sheet name="Other Public Funding" sheetId="5" state="hidden" r:id="rId5"/>
    <sheet name="Other Projects" sheetId="13" state="hidden" r:id="rId6"/>
    <sheet name="Labour costs" sheetId="17" r:id="rId7"/>
    <sheet name="Overheads" sheetId="14" r:id="rId8"/>
    <sheet name="Materials costs" sheetId="7" r:id="rId9"/>
    <sheet name="Capital usage" sheetId="8" r:id="rId10"/>
    <sheet name="Sub contract costs" sheetId="9" r:id="rId11"/>
    <sheet name="Travel &amp; subsistence costs" sheetId="10" r:id="rId12"/>
    <sheet name="Other costs" sheetId="11" r:id="rId13"/>
    <sheet name="Project costs summary" sheetId="12" r:id="rId14"/>
    <sheet name="Change Log" sheetId="19" state="hidden" r:id="rId15"/>
  </sheets>
  <definedNames>
    <definedName name="_xlnm._FilterDatabase" localSheetId="4" hidden="1">'Other Public Funding'!$C$1:$J$6</definedName>
    <definedName name="_xlnm.Print_Area" localSheetId="2">'Application details'!$A$1:$L$88</definedName>
    <definedName name="_xlnm.Print_Area" localSheetId="9">'Capital usage'!$A$1:$V$93</definedName>
    <definedName name="_xlnm.Print_Area" localSheetId="1">'Form status'!$A$1:$P$52</definedName>
    <definedName name="_xlnm.Print_Area" localSheetId="0">Guidance!$A$1:$Q$63</definedName>
    <definedName name="_xlnm.Print_Area" localSheetId="6">'Labour costs'!$A$1:$O$51</definedName>
    <definedName name="_xlnm.Print_Area" localSheetId="8">'Materials costs'!$A$1:$N$33</definedName>
    <definedName name="_xlnm.Print_Area" localSheetId="12">'Other costs'!$A$1:$P$69</definedName>
    <definedName name="_xlnm.Print_Area" localSheetId="5">'Other Projects'!$A$1:$M$62</definedName>
    <definedName name="_xlnm.Print_Area" localSheetId="4">'Other Public Funding'!$A$1:$R$22</definedName>
    <definedName name="_xlnm.Print_Area" localSheetId="13">'Project costs summary'!$A$1:$R$53</definedName>
    <definedName name="_xlnm.Print_Area" localSheetId="10">'Sub contract costs'!$A$1:$S$60</definedName>
    <definedName name="_xlnm.Print_Area" localSheetId="11">'Travel &amp; subsistence costs'!$A$1:$P$34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 l="1"/>
  <c r="AR15" i="14"/>
  <c r="AR16" i="14"/>
  <c r="AR17" i="14"/>
  <c r="AR18" i="14"/>
  <c r="P89" i="8"/>
  <c r="W88" i="8"/>
  <c r="T88" i="8" s="1"/>
  <c r="V88" i="8"/>
  <c r="P85" i="8"/>
  <c r="W84" i="8"/>
  <c r="V84" i="8"/>
  <c r="T84" i="8"/>
  <c r="P81" i="8"/>
  <c r="W80" i="8"/>
  <c r="T80" i="8" s="1"/>
  <c r="V80" i="8"/>
  <c r="P77" i="8"/>
  <c r="W76" i="8"/>
  <c r="V76" i="8"/>
  <c r="T76" i="8"/>
  <c r="P69" i="8"/>
  <c r="W68" i="8"/>
  <c r="V68" i="8"/>
  <c r="T68" i="8"/>
  <c r="P73" i="8"/>
  <c r="W72" i="8"/>
  <c r="T72" i="8" s="1"/>
  <c r="V72" i="8"/>
  <c r="P65" i="8"/>
  <c r="W64" i="8"/>
  <c r="V64" i="8"/>
  <c r="T64" i="8"/>
  <c r="P61" i="8"/>
  <c r="W60" i="8"/>
  <c r="V60" i="8"/>
  <c r="T60" i="8"/>
  <c r="P57" i="8"/>
  <c r="W56" i="8"/>
  <c r="T56" i="8" s="1"/>
  <c r="V56" i="8"/>
  <c r="P53" i="8"/>
  <c r="W52" i="8"/>
  <c r="V52" i="8"/>
  <c r="T52" i="8"/>
  <c r="P49" i="8"/>
  <c r="W48" i="8"/>
  <c r="V48" i="8"/>
  <c r="T48" i="8"/>
  <c r="P45" i="8"/>
  <c r="W44" i="8"/>
  <c r="T44" i="8" s="1"/>
  <c r="V44" i="8"/>
  <c r="P41" i="8"/>
  <c r="W40" i="8"/>
  <c r="V40" i="8"/>
  <c r="T40" i="8"/>
  <c r="P37" i="8"/>
  <c r="W36" i="8"/>
  <c r="T36" i="8"/>
  <c r="V36" i="8"/>
  <c r="P33" i="8"/>
  <c r="W32" i="8"/>
  <c r="T32" i="8" s="1"/>
  <c r="V32" i="8"/>
  <c r="P29" i="8"/>
  <c r="W28" i="8"/>
  <c r="V28" i="8"/>
  <c r="T28" i="8"/>
  <c r="P25" i="8"/>
  <c r="W24" i="8"/>
  <c r="T24" i="8"/>
  <c r="V24" i="8"/>
  <c r="P21" i="8"/>
  <c r="W20" i="8"/>
  <c r="T20" i="8" s="1"/>
  <c r="V20" i="8"/>
  <c r="V16" i="8"/>
  <c r="P17" i="8"/>
  <c r="W16" i="8"/>
  <c r="T16" i="8" s="1"/>
  <c r="W12" i="8"/>
  <c r="T12" i="8" s="1"/>
  <c r="N4" i="14"/>
  <c r="A6" i="14" s="1"/>
  <c r="CO21" i="14"/>
  <c r="CC21" i="14"/>
  <c r="CO22" i="14"/>
  <c r="CC22" i="14" s="1"/>
  <c r="CO23" i="14"/>
  <c r="CC23" i="14" s="1"/>
  <c r="CO24" i="14"/>
  <c r="CC24" i="14" s="1"/>
  <c r="CO25" i="14"/>
  <c r="CC25" i="14" s="1"/>
  <c r="CO26" i="14"/>
  <c r="CC26" i="14"/>
  <c r="CO27" i="14"/>
  <c r="CC27" i="14"/>
  <c r="CO28" i="14"/>
  <c r="CC28" i="14" s="1"/>
  <c r="CO29" i="14"/>
  <c r="CC29" i="14" s="1"/>
  <c r="CO30" i="14"/>
  <c r="CC30" i="14" s="1"/>
  <c r="CO31" i="14"/>
  <c r="CC31" i="14" s="1"/>
  <c r="CO32" i="14"/>
  <c r="CC32" i="14"/>
  <c r="CO33" i="14"/>
  <c r="CC33" i="14"/>
  <c r="CO20" i="14"/>
  <c r="CC20" i="14" s="1"/>
  <c r="CN34" i="14"/>
  <c r="E19" i="14" s="1"/>
  <c r="E20" i="14" s="1"/>
  <c r="E12" i="14" s="1"/>
  <c r="CJ14" i="14"/>
  <c r="CC11" i="14" s="1"/>
  <c r="AV39" i="14"/>
  <c r="AV38" i="14"/>
  <c r="BH19" i="14"/>
  <c r="AU18" i="14"/>
  <c r="BE19" i="14"/>
  <c r="BD19" i="14"/>
  <c r="BH18" i="14"/>
  <c r="AU17" i="14" s="1"/>
  <c r="BE18" i="14"/>
  <c r="BD18" i="14"/>
  <c r="BH17" i="14"/>
  <c r="AU16" i="14" s="1"/>
  <c r="BE17" i="14"/>
  <c r="BD17" i="14"/>
  <c r="BH16" i="14"/>
  <c r="AU15" i="14"/>
  <c r="BE16" i="14"/>
  <c r="BD16" i="14"/>
  <c r="BH15" i="14"/>
  <c r="AU14" i="14" s="1"/>
  <c r="BE15" i="14"/>
  <c r="BD15" i="14"/>
  <c r="BH14" i="14"/>
  <c r="AU13" i="14" s="1"/>
  <c r="BE14" i="14"/>
  <c r="AI14" i="14" s="1"/>
  <c r="BD14" i="14"/>
  <c r="AS38" i="14"/>
  <c r="AM19" i="14"/>
  <c r="AM33" i="14" s="1"/>
  <c r="AT18" i="14"/>
  <c r="AP18" i="14"/>
  <c r="AT17" i="14"/>
  <c r="AP17" i="14"/>
  <c r="AT16" i="14"/>
  <c r="AP16" i="14"/>
  <c r="AT15" i="14"/>
  <c r="AP21" i="14" s="1"/>
  <c r="AP15" i="14"/>
  <c r="AT14" i="14"/>
  <c r="AR14" i="14"/>
  <c r="AP14" i="14"/>
  <c r="AP19" i="14" s="1"/>
  <c r="AQ19" i="14" s="1"/>
  <c r="AT13" i="14"/>
  <c r="AP13" i="14"/>
  <c r="AI13" i="14"/>
  <c r="E9" i="18"/>
  <c r="F9" i="18"/>
  <c r="G9" i="18"/>
  <c r="D9" i="18"/>
  <c r="H9" i="18"/>
  <c r="J6" i="18"/>
  <c r="A6" i="18" s="1"/>
  <c r="J7" i="18"/>
  <c r="A7" i="18" s="1"/>
  <c r="J8" i="18"/>
  <c r="I8" i="18" s="1"/>
  <c r="J10" i="18"/>
  <c r="A10" i="18" s="1"/>
  <c r="J5" i="18"/>
  <c r="I5" i="18" s="1"/>
  <c r="A71" i="3"/>
  <c r="A69" i="3"/>
  <c r="A67" i="3"/>
  <c r="A65" i="3"/>
  <c r="A61" i="3"/>
  <c r="A58" i="3"/>
  <c r="A56" i="3"/>
  <c r="A45" i="17"/>
  <c r="H45" i="17" s="1"/>
  <c r="A44" i="17"/>
  <c r="D44" i="17" s="1"/>
  <c r="H44" i="17"/>
  <c r="A43" i="17"/>
  <c r="H43" i="17" s="1"/>
  <c r="A42" i="17"/>
  <c r="H42" i="17" s="1"/>
  <c r="A41" i="17"/>
  <c r="H41" i="17" s="1"/>
  <c r="A40" i="17"/>
  <c r="H40" i="17" s="1"/>
  <c r="A39" i="17"/>
  <c r="H39" i="17"/>
  <c r="A38" i="17"/>
  <c r="D38" i="17" s="1"/>
  <c r="A37" i="17"/>
  <c r="H37" i="17" s="1"/>
  <c r="A36" i="17"/>
  <c r="H36" i="17" s="1"/>
  <c r="A30" i="17"/>
  <c r="F30" i="17" s="1"/>
  <c r="A46" i="17"/>
  <c r="L46" i="17" s="1"/>
  <c r="A35" i="17"/>
  <c r="L35" i="17" s="1"/>
  <c r="A34" i="17"/>
  <c r="D34" i="17" s="1"/>
  <c r="L34" i="17"/>
  <c r="A33" i="17"/>
  <c r="L33" i="17" s="1"/>
  <c r="A32" i="17"/>
  <c r="L32" i="17" s="1"/>
  <c r="A31" i="17"/>
  <c r="D31" i="17" s="1"/>
  <c r="M4" i="14"/>
  <c r="J47" i="3"/>
  <c r="E38" i="3"/>
  <c r="E47" i="3"/>
  <c r="E45" i="3"/>
  <c r="J40" i="3"/>
  <c r="E40" i="3"/>
  <c r="A40" i="3"/>
  <c r="A38" i="3"/>
  <c r="J38" i="3"/>
  <c r="O54" i="3"/>
  <c r="A39" i="9"/>
  <c r="I39" i="9" s="1"/>
  <c r="A36" i="9"/>
  <c r="E36" i="9" s="1"/>
  <c r="A33" i="9"/>
  <c r="K33" i="9" s="1"/>
  <c r="A30" i="9"/>
  <c r="E30" i="9" s="1"/>
  <c r="A27" i="9"/>
  <c r="I27" i="9"/>
  <c r="A24" i="9"/>
  <c r="A21" i="9"/>
  <c r="I21" i="9"/>
  <c r="A18" i="9"/>
  <c r="R18" i="9"/>
  <c r="A15" i="9"/>
  <c r="I15" i="9"/>
  <c r="A12" i="10"/>
  <c r="K12" i="10"/>
  <c r="A24" i="12"/>
  <c r="K24" i="12"/>
  <c r="A12" i="9"/>
  <c r="I12" i="9" s="1"/>
  <c r="G12" i="9"/>
  <c r="A10" i="17"/>
  <c r="N8" i="17" s="1"/>
  <c r="A10" i="3"/>
  <c r="G4" i="3"/>
  <c r="N30" i="10"/>
  <c r="N13" i="10"/>
  <c r="N14" i="10"/>
  <c r="N15" i="10"/>
  <c r="N16" i="10"/>
  <c r="N17" i="10"/>
  <c r="N18" i="10"/>
  <c r="N19" i="10"/>
  <c r="N20" i="10"/>
  <c r="N21" i="10"/>
  <c r="N22" i="10"/>
  <c r="N23" i="10"/>
  <c r="N24" i="10"/>
  <c r="N25" i="10"/>
  <c r="N26" i="10"/>
  <c r="N27" i="10"/>
  <c r="N28" i="10"/>
  <c r="N29" i="10"/>
  <c r="N12" i="10"/>
  <c r="N11" i="10"/>
  <c r="D13" i="12"/>
  <c r="A13" i="12"/>
  <c r="P13" i="12"/>
  <c r="E54" i="3"/>
  <c r="Q54" i="3"/>
  <c r="A45" i="3"/>
  <c r="K54" i="3"/>
  <c r="D54" i="3"/>
  <c r="A54" i="3"/>
  <c r="O35" i="3"/>
  <c r="O37" i="3"/>
  <c r="O45" i="3" s="1"/>
  <c r="P45" i="3" s="1"/>
  <c r="O48" i="3" s="1"/>
  <c r="O50" i="3" s="1"/>
  <c r="H53" i="3"/>
  <c r="P9" i="12"/>
  <c r="P10" i="12"/>
  <c r="P11" i="12"/>
  <c r="P12" i="12"/>
  <c r="P14" i="12"/>
  <c r="P15" i="12"/>
  <c r="P16" i="12"/>
  <c r="P17" i="12"/>
  <c r="A17" i="12" s="1"/>
  <c r="P18" i="12"/>
  <c r="P8" i="12"/>
  <c r="N20" i="12"/>
  <c r="J38" i="11"/>
  <c r="A47" i="11"/>
  <c r="A51" i="11"/>
  <c r="M51" i="11"/>
  <c r="A55" i="11"/>
  <c r="A59" i="11"/>
  <c r="O59" i="11" s="1"/>
  <c r="M59" i="11"/>
  <c r="A63" i="11"/>
  <c r="N67" i="11"/>
  <c r="K9" i="3"/>
  <c r="H4" i="5"/>
  <c r="H3" i="11"/>
  <c r="I4" i="11"/>
  <c r="K4" i="10"/>
  <c r="J3" i="10"/>
  <c r="M3" i="9"/>
  <c r="N3" i="8"/>
  <c r="E3" i="7"/>
  <c r="E4" i="13"/>
  <c r="K4" i="13"/>
  <c r="I4" i="17"/>
  <c r="L25" i="7"/>
  <c r="G24" i="13"/>
  <c r="J24" i="13" s="1"/>
  <c r="F24" i="3"/>
  <c r="G25" i="13"/>
  <c r="J25" i="13"/>
  <c r="G26" i="13"/>
  <c r="J26" i="13"/>
  <c r="E26" i="3"/>
  <c r="O39" i="3"/>
  <c r="F28" i="12" s="1"/>
  <c r="K39" i="11"/>
  <c r="E8" i="17"/>
  <c r="L29" i="7"/>
  <c r="L28" i="7"/>
  <c r="L27" i="7"/>
  <c r="L26" i="7"/>
  <c r="L24" i="7"/>
  <c r="L23" i="7"/>
  <c r="L22" i="7"/>
  <c r="L21" i="7"/>
  <c r="L20" i="7"/>
  <c r="L19" i="7"/>
  <c r="L18" i="7"/>
  <c r="L17" i="7"/>
  <c r="L16" i="7"/>
  <c r="L15" i="7"/>
  <c r="L14" i="7"/>
  <c r="L13" i="7"/>
  <c r="L12" i="7"/>
  <c r="L11" i="7"/>
  <c r="L10" i="7"/>
  <c r="J69" i="3"/>
  <c r="D18" i="12"/>
  <c r="A18" i="12"/>
  <c r="D17" i="12"/>
  <c r="D16" i="12"/>
  <c r="A16" i="12" s="1"/>
  <c r="D15" i="12"/>
  <c r="A15" i="12"/>
  <c r="M15" i="12"/>
  <c r="D14" i="12"/>
  <c r="A14" i="12"/>
  <c r="A15" i="11"/>
  <c r="M15" i="11"/>
  <c r="A4" i="11"/>
  <c r="A19" i="11"/>
  <c r="O19" i="11" s="1"/>
  <c r="A23" i="11"/>
  <c r="A27" i="11"/>
  <c r="M27" i="11"/>
  <c r="A31" i="11"/>
  <c r="O31" i="11" s="1"/>
  <c r="M31" i="11"/>
  <c r="L20" i="12"/>
  <c r="J20" i="12"/>
  <c r="H20" i="12"/>
  <c r="F20" i="12"/>
  <c r="F13" i="4"/>
  <c r="A14" i="5"/>
  <c r="Q14" i="5" s="1"/>
  <c r="A15" i="5"/>
  <c r="I15" i="5" s="1"/>
  <c r="A16" i="5"/>
  <c r="Q16" i="5" s="1"/>
  <c r="G16" i="5"/>
  <c r="A17" i="5"/>
  <c r="A18" i="5"/>
  <c r="K11" i="4"/>
  <c r="N12" i="5"/>
  <c r="N13" i="5"/>
  <c r="N14" i="5"/>
  <c r="N15" i="5"/>
  <c r="N20" i="5" s="1"/>
  <c r="D28" i="12" s="1"/>
  <c r="K27" i="4" s="1"/>
  <c r="N16" i="5"/>
  <c r="N17" i="5"/>
  <c r="N18" i="5"/>
  <c r="A13" i="5"/>
  <c r="A12" i="5"/>
  <c r="A13" i="3"/>
  <c r="A35" i="3"/>
  <c r="A47" i="3"/>
  <c r="A51" i="3"/>
  <c r="A4" i="3"/>
  <c r="A6" i="3"/>
  <c r="A9" i="3"/>
  <c r="A15" i="3"/>
  <c r="A16" i="3"/>
  <c r="A17" i="3"/>
  <c r="A20" i="3"/>
  <c r="A24" i="3"/>
  <c r="A26" i="3"/>
  <c r="A28" i="3"/>
  <c r="A75" i="3"/>
  <c r="A80" i="3"/>
  <c r="A84" i="3"/>
  <c r="A86" i="3"/>
  <c r="A4" i="17"/>
  <c r="A20" i="17"/>
  <c r="A21" i="17"/>
  <c r="A22" i="17"/>
  <c r="H22" i="17" s="1"/>
  <c r="A23" i="17"/>
  <c r="D23" i="17" s="1"/>
  <c r="A24" i="17"/>
  <c r="F24" i="17" s="1"/>
  <c r="A25" i="17"/>
  <c r="F25" i="17"/>
  <c r="A26" i="17"/>
  <c r="L26" i="17" s="1"/>
  <c r="A27" i="17"/>
  <c r="H27" i="17" s="1"/>
  <c r="A28" i="17"/>
  <c r="L28" i="17" s="1"/>
  <c r="A29" i="17"/>
  <c r="L29" i="17" s="1"/>
  <c r="A5" i="5"/>
  <c r="A4" i="8"/>
  <c r="G11" i="13"/>
  <c r="L11" i="13"/>
  <c r="G12" i="13"/>
  <c r="L12" i="13" s="1"/>
  <c r="G5" i="13"/>
  <c r="G13" i="13"/>
  <c r="G14" i="13"/>
  <c r="J14" i="13" s="1"/>
  <c r="G15" i="13"/>
  <c r="J15" i="13" s="1"/>
  <c r="G16" i="13"/>
  <c r="J16" i="13" s="1"/>
  <c r="G17" i="13"/>
  <c r="J17" i="13"/>
  <c r="G18" i="13"/>
  <c r="L18" i="13" s="1"/>
  <c r="G19" i="13"/>
  <c r="J19" i="13" s="1"/>
  <c r="G20" i="13"/>
  <c r="G21" i="13"/>
  <c r="J21" i="13" s="1"/>
  <c r="G22" i="13"/>
  <c r="J22" i="13" s="1"/>
  <c r="G23" i="13"/>
  <c r="L23" i="13" s="1"/>
  <c r="G27" i="13"/>
  <c r="L27" i="13" s="1"/>
  <c r="J27" i="13"/>
  <c r="G28" i="13"/>
  <c r="G29" i="13"/>
  <c r="L29" i="13" s="1"/>
  <c r="G30" i="13"/>
  <c r="J30" i="13"/>
  <c r="G31" i="13"/>
  <c r="G32" i="13"/>
  <c r="J32" i="13" s="1"/>
  <c r="G33" i="13"/>
  <c r="J33" i="13" s="1"/>
  <c r="G34" i="13"/>
  <c r="J34" i="13"/>
  <c r="G35" i="13"/>
  <c r="L35" i="13" s="1"/>
  <c r="J35" i="13"/>
  <c r="G36" i="13"/>
  <c r="L36" i="13"/>
  <c r="G37" i="13"/>
  <c r="L37" i="13"/>
  <c r="G38" i="13"/>
  <c r="J38" i="13"/>
  <c r="G39" i="13"/>
  <c r="L39" i="13"/>
  <c r="G40" i="13"/>
  <c r="L40" i="13"/>
  <c r="G41" i="13"/>
  <c r="J41" i="13" s="1"/>
  <c r="G42" i="13"/>
  <c r="L42" i="13" s="1"/>
  <c r="G43" i="13"/>
  <c r="G44" i="13"/>
  <c r="G45" i="13"/>
  <c r="L45" i="13" s="1"/>
  <c r="G46" i="13"/>
  <c r="J46" i="13" s="1"/>
  <c r="L46" i="13"/>
  <c r="G47" i="13"/>
  <c r="L47" i="13"/>
  <c r="G48" i="13"/>
  <c r="G49" i="13"/>
  <c r="J49" i="13" s="1"/>
  <c r="G50" i="13"/>
  <c r="G51" i="13"/>
  <c r="G52" i="13"/>
  <c r="J52" i="13" s="1"/>
  <c r="G53" i="13"/>
  <c r="J53" i="13" s="1"/>
  <c r="G54" i="13"/>
  <c r="G55" i="13"/>
  <c r="J55" i="13"/>
  <c r="G56" i="13"/>
  <c r="L56" i="13" s="1"/>
  <c r="J56" i="13"/>
  <c r="G57" i="13"/>
  <c r="G58" i="13"/>
  <c r="J58" i="13" s="1"/>
  <c r="G59" i="13"/>
  <c r="L59" i="13" s="1"/>
  <c r="G60" i="13"/>
  <c r="A5" i="13"/>
  <c r="A11" i="13"/>
  <c r="D11" i="13" s="1"/>
  <c r="A12" i="13"/>
  <c r="D12" i="13"/>
  <c r="A13" i="13"/>
  <c r="A14" i="13"/>
  <c r="D14" i="13" s="1"/>
  <c r="A15" i="13"/>
  <c r="F15" i="13"/>
  <c r="A16" i="13"/>
  <c r="F16" i="13"/>
  <c r="A17" i="13"/>
  <c r="D17" i="13"/>
  <c r="A18" i="13"/>
  <c r="A19" i="13"/>
  <c r="F19" i="13"/>
  <c r="D19" i="13"/>
  <c r="A20" i="13"/>
  <c r="F20" i="13"/>
  <c r="A21" i="13"/>
  <c r="F21" i="13"/>
  <c r="D21" i="13"/>
  <c r="A22" i="13"/>
  <c r="A23" i="13"/>
  <c r="F23" i="13"/>
  <c r="A24" i="13"/>
  <c r="D24" i="13"/>
  <c r="A25" i="13"/>
  <c r="F25" i="13" s="1"/>
  <c r="D25" i="13"/>
  <c r="A26" i="13"/>
  <c r="F26" i="13"/>
  <c r="A27" i="13"/>
  <c r="D27" i="13"/>
  <c r="A28" i="13"/>
  <c r="D28" i="13"/>
  <c r="A29" i="13"/>
  <c r="D29" i="13"/>
  <c r="A30" i="13"/>
  <c r="D30" i="13"/>
  <c r="A31" i="13"/>
  <c r="D31" i="13" s="1"/>
  <c r="F31" i="13"/>
  <c r="A32" i="13"/>
  <c r="F32" i="13"/>
  <c r="A33" i="13"/>
  <c r="F33" i="13"/>
  <c r="A34" i="13"/>
  <c r="D34" i="13"/>
  <c r="A35" i="13"/>
  <c r="F35" i="13"/>
  <c r="A36" i="13"/>
  <c r="F36" i="13"/>
  <c r="A37" i="13"/>
  <c r="D37" i="13"/>
  <c r="A38" i="13"/>
  <c r="D38" i="13"/>
  <c r="A39" i="13"/>
  <c r="F39" i="13"/>
  <c r="A40" i="13"/>
  <c r="F40" i="13"/>
  <c r="A41" i="13"/>
  <c r="D41" i="13"/>
  <c r="A42" i="13"/>
  <c r="F42" i="13"/>
  <c r="A43" i="13"/>
  <c r="F43" i="13" s="1"/>
  <c r="D43" i="13"/>
  <c r="A44" i="13"/>
  <c r="D44" i="13"/>
  <c r="A45" i="13"/>
  <c r="F45" i="13"/>
  <c r="A46" i="13"/>
  <c r="A47" i="13"/>
  <c r="D47" i="13" s="1"/>
  <c r="A48" i="13"/>
  <c r="F48" i="13" s="1"/>
  <c r="A49" i="13"/>
  <c r="F49" i="13"/>
  <c r="A50" i="13"/>
  <c r="A51" i="13"/>
  <c r="A52" i="13"/>
  <c r="F52" i="13" s="1"/>
  <c r="A53" i="13"/>
  <c r="F53" i="13" s="1"/>
  <c r="A54" i="13"/>
  <c r="F54" i="13" s="1"/>
  <c r="A55" i="13"/>
  <c r="D55" i="13"/>
  <c r="A56" i="13"/>
  <c r="F56" i="13"/>
  <c r="A57" i="13"/>
  <c r="D57" i="13"/>
  <c r="A58" i="13"/>
  <c r="F58" i="13"/>
  <c r="A59" i="13"/>
  <c r="D59" i="13"/>
  <c r="A60" i="13"/>
  <c r="D60" i="13"/>
  <c r="A4" i="7"/>
  <c r="A10" i="7"/>
  <c r="G10" i="7" s="1"/>
  <c r="A11" i="7"/>
  <c r="I11" i="7"/>
  <c r="A12" i="7"/>
  <c r="I12" i="7"/>
  <c r="A13" i="7"/>
  <c r="G13" i="7"/>
  <c r="A14" i="7"/>
  <c r="G14" i="7"/>
  <c r="A15" i="7"/>
  <c r="G15" i="7"/>
  <c r="A16" i="7"/>
  <c r="I16" i="7" s="1"/>
  <c r="K16" i="7"/>
  <c r="A17" i="7"/>
  <c r="G17" i="7" s="1"/>
  <c r="I17" i="7"/>
  <c r="A18" i="7"/>
  <c r="A19" i="7"/>
  <c r="K19" i="7" s="1"/>
  <c r="A20" i="7"/>
  <c r="I20" i="7" s="1"/>
  <c r="A21" i="7"/>
  <c r="A22" i="7"/>
  <c r="G22" i="7" s="1"/>
  <c r="A23" i="7"/>
  <c r="G23" i="7" s="1"/>
  <c r="A24" i="7"/>
  <c r="I24" i="7" s="1"/>
  <c r="G24" i="7"/>
  <c r="A25" i="7"/>
  <c r="A26" i="7"/>
  <c r="I26" i="7" s="1"/>
  <c r="A27" i="7"/>
  <c r="G27" i="7" s="1"/>
  <c r="A28" i="7"/>
  <c r="I28" i="7"/>
  <c r="A29" i="7"/>
  <c r="A4" i="9"/>
  <c r="A2" i="9" s="1"/>
  <c r="A44" i="9"/>
  <c r="R44" i="9"/>
  <c r="A4" i="10"/>
  <c r="A11" i="10"/>
  <c r="M11" i="10" s="1"/>
  <c r="K11" i="10"/>
  <c r="A13" i="10"/>
  <c r="K13" i="10"/>
  <c r="A14" i="10"/>
  <c r="K14" i="10"/>
  <c r="A15" i="10"/>
  <c r="G15" i="10"/>
  <c r="A16" i="10"/>
  <c r="A17" i="10"/>
  <c r="M17" i="10" s="1"/>
  <c r="A18" i="10"/>
  <c r="G18" i="10" s="1"/>
  <c r="M18" i="10"/>
  <c r="A19" i="10"/>
  <c r="G19" i="10"/>
  <c r="A20" i="10"/>
  <c r="M20" i="10"/>
  <c r="A21" i="10"/>
  <c r="A22" i="10"/>
  <c r="K22" i="10" s="1"/>
  <c r="A23" i="10"/>
  <c r="A24" i="10"/>
  <c r="G24" i="10" s="1"/>
  <c r="A25" i="10"/>
  <c r="K25" i="10" s="1"/>
  <c r="G25" i="10"/>
  <c r="A26" i="10"/>
  <c r="A27" i="10"/>
  <c r="A28" i="10"/>
  <c r="K28" i="10" s="1"/>
  <c r="A29" i="10"/>
  <c r="A30" i="10"/>
  <c r="F9" i="3"/>
  <c r="H28" i="3"/>
  <c r="K86" i="3"/>
  <c r="E86" i="3"/>
  <c r="F84" i="3"/>
  <c r="H80" i="3"/>
  <c r="J75" i="3"/>
  <c r="J71" i="3"/>
  <c r="E71" i="3"/>
  <c r="E69" i="3"/>
  <c r="J68" i="3"/>
  <c r="E68" i="3"/>
  <c r="K67" i="3"/>
  <c r="E67" i="3"/>
  <c r="F65" i="3"/>
  <c r="H61" i="3"/>
  <c r="J58" i="3"/>
  <c r="F58" i="3"/>
  <c r="H56" i="3"/>
  <c r="H51" i="3"/>
  <c r="J39" i="3"/>
  <c r="E39" i="3"/>
  <c r="J35" i="3"/>
  <c r="F35" i="3"/>
  <c r="K26" i="3"/>
  <c r="H20" i="3"/>
  <c r="K17" i="3"/>
  <c r="F17" i="3"/>
  <c r="K16" i="3"/>
  <c r="F16" i="3"/>
  <c r="K15" i="3"/>
  <c r="F15" i="3"/>
  <c r="H13" i="3"/>
  <c r="I6" i="3"/>
  <c r="E4" i="3"/>
  <c r="Q42" i="9"/>
  <c r="D12" i="12"/>
  <c r="A12" i="12" s="1"/>
  <c r="D10" i="12"/>
  <c r="A10" i="12" s="1"/>
  <c r="K10" i="12"/>
  <c r="H4" i="17"/>
  <c r="F10" i="17"/>
  <c r="F12" i="17"/>
  <c r="O4" i="8"/>
  <c r="F4" i="7"/>
  <c r="N35" i="11"/>
  <c r="L5" i="13"/>
  <c r="L22" i="13"/>
  <c r="J11" i="13"/>
  <c r="F5" i="13"/>
  <c r="I5" i="5"/>
  <c r="N4" i="9"/>
  <c r="L15" i="13"/>
  <c r="L24" i="13"/>
  <c r="L21" i="13"/>
  <c r="K19" i="10"/>
  <c r="M19" i="10"/>
  <c r="N26" i="12"/>
  <c r="L52" i="13"/>
  <c r="O15" i="11"/>
  <c r="D45" i="13"/>
  <c r="K14" i="5"/>
  <c r="I14" i="5"/>
  <c r="I16" i="5"/>
  <c r="K16" i="5"/>
  <c r="L58" i="13"/>
  <c r="L26" i="13"/>
  <c r="J47" i="13"/>
  <c r="L30" i="13"/>
  <c r="L34" i="13"/>
  <c r="L17" i="13"/>
  <c r="L32" i="13"/>
  <c r="D23" i="13"/>
  <c r="F41" i="13"/>
  <c r="D35" i="13"/>
  <c r="F37" i="13"/>
  <c r="D53" i="13"/>
  <c r="F29" i="13"/>
  <c r="D15" i="13"/>
  <c r="D58" i="13"/>
  <c r="F30" i="13"/>
  <c r="D39" i="13"/>
  <c r="F12" i="13"/>
  <c r="F17" i="13"/>
  <c r="F27" i="13"/>
  <c r="F55" i="13"/>
  <c r="D56" i="13"/>
  <c r="F47" i="13"/>
  <c r="D20" i="13"/>
  <c r="I13" i="7"/>
  <c r="I33" i="9"/>
  <c r="E12" i="9"/>
  <c r="I14" i="7"/>
  <c r="D33" i="13"/>
  <c r="F60" i="13"/>
  <c r="D52" i="13"/>
  <c r="A26" i="12"/>
  <c r="J37" i="13"/>
  <c r="J39" i="13"/>
  <c r="L53" i="13"/>
  <c r="L25" i="13"/>
  <c r="J45" i="13"/>
  <c r="Q15" i="5"/>
  <c r="G13" i="5"/>
  <c r="K15" i="5"/>
  <c r="K12" i="9"/>
  <c r="R12" i="9"/>
  <c r="G17" i="5"/>
  <c r="O27" i="11"/>
  <c r="G12" i="10"/>
  <c r="M12" i="10"/>
  <c r="I36" i="9"/>
  <c r="P36" i="9"/>
  <c r="K36" i="9"/>
  <c r="R36" i="9"/>
  <c r="G36" i="9"/>
  <c r="K29" i="10"/>
  <c r="M15" i="10"/>
  <c r="I18" i="9"/>
  <c r="G18" i="9"/>
  <c r="K30" i="9"/>
  <c r="P18" i="9"/>
  <c r="E18" i="9"/>
  <c r="K18" i="9"/>
  <c r="E27" i="9"/>
  <c r="G11" i="7"/>
  <c r="O51" i="11"/>
  <c r="O36" i="3"/>
  <c r="O44" i="3"/>
  <c r="O47" i="3" s="1"/>
  <c r="O51" i="3"/>
  <c r="O53" i="3" s="1"/>
  <c r="G13" i="10"/>
  <c r="K20" i="10"/>
  <c r="F39" i="17"/>
  <c r="G22" i="10"/>
  <c r="M26" i="10"/>
  <c r="M16" i="10"/>
  <c r="I15" i="7"/>
  <c r="G19" i="7"/>
  <c r="K15" i="7"/>
  <c r="K17" i="7"/>
  <c r="I19" i="7"/>
  <c r="K24" i="9"/>
  <c r="P30" i="9"/>
  <c r="L44" i="17"/>
  <c r="M19" i="11"/>
  <c r="A2" i="11"/>
  <c r="L48" i="4" s="1"/>
  <c r="J2" i="11"/>
  <c r="O13" i="12"/>
  <c r="I30" i="9"/>
  <c r="P15" i="9"/>
  <c r="E15" i="9"/>
  <c r="R30" i="9"/>
  <c r="G39" i="9"/>
  <c r="E39" i="9"/>
  <c r="G12" i="12"/>
  <c r="E33" i="9"/>
  <c r="R33" i="9"/>
  <c r="R27" i="9"/>
  <c r="R15" i="9"/>
  <c r="G21" i="9"/>
  <c r="E21" i="9"/>
  <c r="K27" i="9"/>
  <c r="G33" i="9"/>
  <c r="K15" i="9"/>
  <c r="G15" i="9"/>
  <c r="P21" i="9"/>
  <c r="K21" i="9"/>
  <c r="G27" i="9"/>
  <c r="R21" i="9"/>
  <c r="P33" i="9"/>
  <c r="P27" i="9"/>
  <c r="G26" i="7"/>
  <c r="I22" i="7"/>
  <c r="G28" i="7"/>
  <c r="K13" i="7"/>
  <c r="K26" i="7"/>
  <c r="K22" i="7"/>
  <c r="K24" i="7"/>
  <c r="I18" i="7"/>
  <c r="K28" i="7"/>
  <c r="I10" i="18"/>
  <c r="A8" i="18"/>
  <c r="A5" i="18"/>
  <c r="A2" i="18" s="1"/>
  <c r="M21" i="10"/>
  <c r="K21" i="10"/>
  <c r="G21" i="10"/>
  <c r="I10" i="7"/>
  <c r="F46" i="13"/>
  <c r="D46" i="13"/>
  <c r="L33" i="13"/>
  <c r="G30" i="10"/>
  <c r="M30" i="10"/>
  <c r="K30" i="10"/>
  <c r="E14" i="17"/>
  <c r="A8" i="17"/>
  <c r="F8" i="17"/>
  <c r="M12" i="12"/>
  <c r="K23" i="10"/>
  <c r="M23" i="10"/>
  <c r="G23" i="10"/>
  <c r="J12" i="13"/>
  <c r="I15" i="12"/>
  <c r="G15" i="12"/>
  <c r="K15" i="12"/>
  <c r="G17" i="10"/>
  <c r="K17" i="10"/>
  <c r="G18" i="7"/>
  <c r="K18" i="7"/>
  <c r="D54" i="13"/>
  <c r="D22" i="13"/>
  <c r="F22" i="13"/>
  <c r="J57" i="13"/>
  <c r="L57" i="13"/>
  <c r="L41" i="13"/>
  <c r="L31" i="7"/>
  <c r="N32" i="10"/>
  <c r="K39" i="9"/>
  <c r="F44" i="17"/>
  <c r="D40" i="17"/>
  <c r="O10" i="12"/>
  <c r="M10" i="12"/>
  <c r="G21" i="7"/>
  <c r="I21" i="7"/>
  <c r="K18" i="10"/>
  <c r="G16" i="7"/>
  <c r="K21" i="7"/>
  <c r="F59" i="13"/>
  <c r="D16" i="13"/>
  <c r="L19" i="13"/>
  <c r="D49" i="13"/>
  <c r="F38" i="13"/>
  <c r="F57" i="13"/>
  <c r="K16" i="10"/>
  <c r="G16" i="10"/>
  <c r="M14" i="10"/>
  <c r="G14" i="10"/>
  <c r="L55" i="13"/>
  <c r="D40" i="13"/>
  <c r="K29" i="7"/>
  <c r="D42" i="13"/>
  <c r="G20" i="10"/>
  <c r="I27" i="7"/>
  <c r="K27" i="7"/>
  <c r="K14" i="7"/>
  <c r="G12" i="7"/>
  <c r="F44" i="13"/>
  <c r="D36" i="13"/>
  <c r="F34" i="13"/>
  <c r="D32" i="13"/>
  <c r="F28" i="13"/>
  <c r="D26" i="13"/>
  <c r="J43" i="13"/>
  <c r="L43" i="13"/>
  <c r="J40" i="13"/>
  <c r="L38" i="13"/>
  <c r="J36" i="13"/>
  <c r="G14" i="5"/>
  <c r="H25" i="17"/>
  <c r="H24" i="17"/>
  <c r="D42" i="17"/>
  <c r="D39" i="17"/>
  <c r="I37" i="17"/>
  <c r="M37" i="17" s="1"/>
  <c r="I33" i="17"/>
  <c r="M33" i="17" s="1"/>
  <c r="I29" i="17"/>
  <c r="M29" i="17" s="1"/>
  <c r="I25" i="17"/>
  <c r="M25" i="17" s="1"/>
  <c r="D8" i="12"/>
  <c r="D40" i="12" s="1"/>
  <c r="F36" i="17"/>
  <c r="A14" i="17"/>
  <c r="D36" i="17"/>
  <c r="I34" i="17"/>
  <c r="M34" i="17"/>
  <c r="H46" i="17"/>
  <c r="D41" i="17"/>
  <c r="L23" i="17"/>
  <c r="L38" i="17"/>
  <c r="L25" i="17"/>
  <c r="F42" i="17"/>
  <c r="H29" i="17"/>
  <c r="D25" i="17"/>
  <c r="L42" i="17"/>
  <c r="L39" i="17"/>
  <c r="H33" i="17"/>
  <c r="F45" i="17"/>
  <c r="F41" i="17"/>
  <c r="L37" i="17"/>
  <c r="F37" i="17"/>
  <c r="F33" i="17"/>
  <c r="L45" i="17"/>
  <c r="L41" i="17"/>
  <c r="D45" i="17"/>
  <c r="D37" i="17"/>
  <c r="D33" i="17"/>
  <c r="V12" i="8"/>
  <c r="A12" i="8" s="1"/>
  <c r="P13" i="8"/>
  <c r="M12" i="8"/>
  <c r="AI18" i="14"/>
  <c r="AI17" i="14"/>
  <c r="AI15" i="14"/>
  <c r="AI19" i="14"/>
  <c r="AI16" i="14"/>
  <c r="Q12" i="8"/>
  <c r="S12" i="8"/>
  <c r="L46" i="4"/>
  <c r="J2" i="9"/>
  <c r="I12" i="8"/>
  <c r="A16" i="8"/>
  <c r="O16" i="8" s="1"/>
  <c r="I20" i="17"/>
  <c r="M20" i="17" s="1"/>
  <c r="I43" i="17"/>
  <c r="M43" i="17" s="1"/>
  <c r="I35" i="17"/>
  <c r="M35" i="17" s="1"/>
  <c r="I31" i="17"/>
  <c r="M31" i="17" s="1"/>
  <c r="I27" i="17"/>
  <c r="M27" i="17"/>
  <c r="I23" i="17"/>
  <c r="M23" i="17" s="1"/>
  <c r="I44" i="17"/>
  <c r="M44" i="17" s="1"/>
  <c r="I36" i="17"/>
  <c r="M36" i="17" s="1"/>
  <c r="I32" i="17"/>
  <c r="M32" i="17" s="1"/>
  <c r="I28" i="17"/>
  <c r="M28" i="17"/>
  <c r="I24" i="17"/>
  <c r="M24" i="17" s="1"/>
  <c r="O12" i="8"/>
  <c r="J60" i="13"/>
  <c r="L60" i="13"/>
  <c r="L31" i="13"/>
  <c r="J31" i="13"/>
  <c r="L20" i="13"/>
  <c r="J20" i="13"/>
  <c r="G18" i="12"/>
  <c r="G29" i="10"/>
  <c r="M29" i="10"/>
  <c r="G26" i="10"/>
  <c r="K26" i="10"/>
  <c r="I29" i="7"/>
  <c r="G29" i="7"/>
  <c r="K20" i="7"/>
  <c r="G20" i="7"/>
  <c r="F18" i="13"/>
  <c r="D18" i="13"/>
  <c r="L48" i="13"/>
  <c r="J48" i="13"/>
  <c r="O47" i="11"/>
  <c r="M47" i="11"/>
  <c r="J42" i="13"/>
  <c r="J29" i="13"/>
  <c r="O23" i="11"/>
  <c r="M23" i="11"/>
  <c r="O15" i="12"/>
  <c r="M22" i="10"/>
  <c r="J54" i="13"/>
  <c r="L54" i="13"/>
  <c r="L50" i="13"/>
  <c r="J50" i="13"/>
  <c r="O14" i="12"/>
  <c r="I14" i="12"/>
  <c r="O55" i="11"/>
  <c r="M55" i="11"/>
  <c r="M13" i="10"/>
  <c r="K25" i="7"/>
  <c r="F24" i="13"/>
  <c r="K15" i="10"/>
  <c r="J18" i="13"/>
  <c r="L14" i="13"/>
  <c r="M28" i="10"/>
  <c r="J59" i="13"/>
  <c r="K12" i="7"/>
  <c r="Q16" i="8"/>
  <c r="AQ26" i="14"/>
  <c r="AW27" i="14" s="1"/>
  <c r="AO32" i="14"/>
  <c r="AQ32" i="14"/>
  <c r="AO23" i="14"/>
  <c r="AQ29" i="14"/>
  <c r="V10" i="14"/>
  <c r="W4" i="14" s="1"/>
  <c r="E6" i="14" s="1"/>
  <c r="D9" i="12" s="1"/>
  <c r="G6" i="14" l="1"/>
  <c r="CC2" i="14"/>
  <c r="A4" i="14"/>
  <c r="F35" i="17"/>
  <c r="D46" i="17"/>
  <c r="L36" i="17"/>
  <c r="F46" i="17"/>
  <c r="H32" i="17"/>
  <c r="D43" i="17"/>
  <c r="L43" i="17"/>
  <c r="L40" i="17"/>
  <c r="F38" i="17"/>
  <c r="F29" i="17"/>
  <c r="F40" i="17"/>
  <c r="H23" i="17"/>
  <c r="F32" i="17"/>
  <c r="H35" i="17"/>
  <c r="F23" i="17"/>
  <c r="D35" i="17"/>
  <c r="F43" i="17"/>
  <c r="D29" i="17"/>
  <c r="D26" i="17"/>
  <c r="A8" i="12"/>
  <c r="O8" i="12" s="1"/>
  <c r="D32" i="17"/>
  <c r="F22" i="17"/>
  <c r="H34" i="17"/>
  <c r="F34" i="17"/>
  <c r="D22" i="17"/>
  <c r="H38" i="17"/>
  <c r="F31" i="17"/>
  <c r="L31" i="17"/>
  <c r="H30" i="17"/>
  <c r="F28" i="17"/>
  <c r="D28" i="17"/>
  <c r="H28" i="17"/>
  <c r="L30" i="17"/>
  <c r="H31" i="17"/>
  <c r="D30" i="17"/>
  <c r="L22" i="17"/>
  <c r="A2" i="3"/>
  <c r="L38" i="4" s="1"/>
  <c r="A9" i="12"/>
  <c r="F2" i="18"/>
  <c r="L42" i="4"/>
  <c r="AW19" i="14"/>
  <c r="AW17" i="14"/>
  <c r="AW16" i="14"/>
  <c r="AW15" i="14"/>
  <c r="O55" i="3"/>
  <c r="D13" i="13"/>
  <c r="F13" i="13"/>
  <c r="L27" i="17"/>
  <c r="D27" i="17"/>
  <c r="F27" i="17"/>
  <c r="R24" i="9"/>
  <c r="E24" i="9"/>
  <c r="P24" i="9"/>
  <c r="I24" i="9"/>
  <c r="G24" i="9"/>
  <c r="AO26" i="14"/>
  <c r="AQ23" i="14"/>
  <c r="AO29" i="14"/>
  <c r="G27" i="10"/>
  <c r="K27" i="10"/>
  <c r="M27" i="10"/>
  <c r="A2" i="10"/>
  <c r="J44" i="13"/>
  <c r="L44" i="13"/>
  <c r="L28" i="13"/>
  <c r="J28" i="13"/>
  <c r="F26" i="17"/>
  <c r="H26" i="17"/>
  <c r="P20" i="12"/>
  <c r="AW30" i="14"/>
  <c r="A4" i="13"/>
  <c r="F51" i="13"/>
  <c r="D51" i="13"/>
  <c r="Q18" i="5"/>
  <c r="K18" i="5"/>
  <c r="G18" i="5"/>
  <c r="I18" i="5"/>
  <c r="AI2" i="14"/>
  <c r="A8" i="14" s="1"/>
  <c r="F50" i="13"/>
  <c r="D50" i="13"/>
  <c r="J13" i="13"/>
  <c r="L13" i="13"/>
  <c r="K17" i="5"/>
  <c r="Q17" i="5"/>
  <c r="I17" i="5"/>
  <c r="K16" i="12"/>
  <c r="G16" i="12"/>
  <c r="I16" i="12"/>
  <c r="M16" i="12"/>
  <c r="O16" i="12"/>
  <c r="M17" i="12"/>
  <c r="I17" i="12"/>
  <c r="G17" i="12"/>
  <c r="O17" i="12"/>
  <c r="K17" i="12"/>
  <c r="AW33" i="14"/>
  <c r="I16" i="8"/>
  <c r="K16" i="8"/>
  <c r="S16" i="8"/>
  <c r="G12" i="8"/>
  <c r="K12" i="8"/>
  <c r="K10" i="17"/>
  <c r="I30" i="17"/>
  <c r="M30" i="17" s="1"/>
  <c r="F14" i="17"/>
  <c r="I26" i="17"/>
  <c r="M26" i="17" s="1"/>
  <c r="I45" i="17"/>
  <c r="M45" i="17" s="1"/>
  <c r="I21" i="17"/>
  <c r="M21" i="17" s="1"/>
  <c r="M48" i="17" s="1"/>
  <c r="H13" i="17"/>
  <c r="I39" i="17"/>
  <c r="M39" i="17" s="1"/>
  <c r="I40" i="17"/>
  <c r="M40" i="17" s="1"/>
  <c r="I46" i="17"/>
  <c r="M46" i="17" s="1"/>
  <c r="I22" i="17"/>
  <c r="M22" i="17" s="1"/>
  <c r="I41" i="17"/>
  <c r="M41" i="17" s="1"/>
  <c r="I42" i="17"/>
  <c r="M42" i="17" s="1"/>
  <c r="I38" i="17"/>
  <c r="M38" i="17" s="1"/>
  <c r="L51" i="13"/>
  <c r="J51" i="13"/>
  <c r="G12" i="5"/>
  <c r="I12" i="5"/>
  <c r="Q12" i="5"/>
  <c r="K12" i="5"/>
  <c r="O63" i="11"/>
  <c r="M63" i="11"/>
  <c r="Q13" i="5"/>
  <c r="I13" i="5"/>
  <c r="K13" i="5"/>
  <c r="I18" i="12"/>
  <c r="O18" i="12"/>
  <c r="M18" i="12"/>
  <c r="K18" i="12"/>
  <c r="Q39" i="11"/>
  <c r="H45" i="3"/>
  <c r="G4" i="13"/>
  <c r="G11" i="10"/>
  <c r="H21" i="17"/>
  <c r="F21" i="17"/>
  <c r="L21" i="17"/>
  <c r="D21" i="17"/>
  <c r="AW18" i="14"/>
  <c r="AW14" i="14"/>
  <c r="M16" i="8"/>
  <c r="G10" i="12"/>
  <c r="I10" i="12"/>
  <c r="A2" i="7"/>
  <c r="H20" i="17"/>
  <c r="L20" i="17"/>
  <c r="F20" i="17"/>
  <c r="D20" i="17"/>
  <c r="G16" i="8"/>
  <c r="L49" i="13"/>
  <c r="K12" i="12"/>
  <c r="I12" i="12"/>
  <c r="O12" i="12"/>
  <c r="A2" i="5"/>
  <c r="A20" i="8"/>
  <c r="F14" i="13"/>
  <c r="I25" i="7"/>
  <c r="G25" i="7"/>
  <c r="G14" i="12"/>
  <c r="M14" i="12"/>
  <c r="K14" i="12"/>
  <c r="M13" i="12"/>
  <c r="K13" i="12"/>
  <c r="G13" i="12"/>
  <c r="I13" i="12"/>
  <c r="T91" i="8"/>
  <c r="D11" i="12" s="1"/>
  <c r="A11" i="12" s="1"/>
  <c r="I6" i="18"/>
  <c r="M24" i="10"/>
  <c r="K24" i="10"/>
  <c r="I7" i="18"/>
  <c r="K23" i="7"/>
  <c r="K11" i="7"/>
  <c r="I23" i="7"/>
  <c r="D48" i="13"/>
  <c r="F11" i="13"/>
  <c r="J23" i="13"/>
  <c r="L16" i="13"/>
  <c r="L24" i="17"/>
  <c r="G15" i="5"/>
  <c r="G30" i="9"/>
  <c r="D41" i="12"/>
  <c r="D24" i="17"/>
  <c r="K10" i="7"/>
  <c r="R39" i="9"/>
  <c r="G28" i="10"/>
  <c r="M25" i="10"/>
  <c r="P39" i="9"/>
  <c r="P12" i="9"/>
  <c r="A9" i="14" l="1"/>
  <c r="A2" i="14" s="1"/>
  <c r="CJ2" i="14"/>
  <c r="K8" i="12"/>
  <c r="I8" i="12"/>
  <c r="G8" i="12"/>
  <c r="M8" i="12"/>
  <c r="F2" i="3"/>
  <c r="A2" i="13"/>
  <c r="I20" i="8"/>
  <c r="A24" i="8"/>
  <c r="Q20" i="8"/>
  <c r="S20" i="8"/>
  <c r="M20" i="8"/>
  <c r="K20" i="8"/>
  <c r="G20" i="8"/>
  <c r="O20" i="8"/>
  <c r="F2" i="7"/>
  <c r="L44" i="4"/>
  <c r="AQ35" i="14"/>
  <c r="AQ37" i="14" s="1"/>
  <c r="AQ39" i="14" s="1"/>
  <c r="E17" i="14" s="1"/>
  <c r="E18" i="14" s="1"/>
  <c r="E10" i="14" s="1"/>
  <c r="AW24" i="14"/>
  <c r="M11" i="12"/>
  <c r="K11" i="12"/>
  <c r="G11" i="12"/>
  <c r="I11" i="12"/>
  <c r="O11" i="12"/>
  <c r="I2" i="5"/>
  <c r="L39" i="4"/>
  <c r="O38" i="17"/>
  <c r="O29" i="17"/>
  <c r="O42" i="17"/>
  <c r="O45" i="17"/>
  <c r="O35" i="17"/>
  <c r="O43" i="17"/>
  <c r="O27" i="17"/>
  <c r="O32" i="17"/>
  <c r="O23" i="17"/>
  <c r="O31" i="17"/>
  <c r="O41" i="17"/>
  <c r="O25" i="17"/>
  <c r="O33" i="17"/>
  <c r="O44" i="17"/>
  <c r="O34" i="17"/>
  <c r="O36" i="17"/>
  <c r="O28" i="17"/>
  <c r="O37" i="17"/>
  <c r="O26" i="17"/>
  <c r="O21" i="17"/>
  <c r="O20" i="17"/>
  <c r="O46" i="17"/>
  <c r="O24" i="17"/>
  <c r="O39" i="17"/>
  <c r="O40" i="17"/>
  <c r="O30" i="17"/>
  <c r="O22" i="17"/>
  <c r="C53" i="3"/>
  <c r="J45" i="3"/>
  <c r="L47" i="4"/>
  <c r="J2" i="10"/>
  <c r="D20" i="12"/>
  <c r="I9" i="12"/>
  <c r="G9" i="12"/>
  <c r="K9" i="12"/>
  <c r="M9" i="12"/>
  <c r="O9" i="12"/>
  <c r="L43" i="4" l="1"/>
  <c r="H2" i="14"/>
  <c r="D32" i="12"/>
  <c r="A32" i="12" s="1"/>
  <c r="F26" i="12"/>
  <c r="M27" i="4"/>
  <c r="D50" i="12"/>
  <c r="D47" i="12"/>
  <c r="D30" i="12"/>
  <c r="D26" i="12" s="1"/>
  <c r="I27" i="4" s="1"/>
  <c r="G27" i="4" s="1"/>
  <c r="D34" i="12"/>
  <c r="H26" i="12"/>
  <c r="J26" i="12"/>
  <c r="D51" i="12"/>
  <c r="L26" i="12"/>
  <c r="D46" i="12"/>
  <c r="D45" i="12"/>
  <c r="D49" i="12"/>
  <c r="D48" i="12"/>
  <c r="O47" i="17"/>
  <c r="C48" i="17" s="1"/>
  <c r="A48" i="17" s="1"/>
  <c r="A2" i="17" s="1"/>
  <c r="M24" i="8"/>
  <c r="Q24" i="8"/>
  <c r="I24" i="8"/>
  <c r="K24" i="8"/>
  <c r="A28" i="8"/>
  <c r="S24" i="8"/>
  <c r="O24" i="8"/>
  <c r="G24" i="8"/>
  <c r="L40" i="4"/>
  <c r="H2" i="13"/>
  <c r="I28" i="8" l="1"/>
  <c r="S28" i="8"/>
  <c r="O28" i="8"/>
  <c r="G28" i="8"/>
  <c r="A32" i="8"/>
  <c r="M28" i="8"/>
  <c r="Q28" i="8"/>
  <c r="K28" i="8"/>
  <c r="G2" i="17"/>
  <c r="L41" i="4"/>
  <c r="E32" i="12"/>
  <c r="F31" i="12"/>
  <c r="A2" i="12"/>
  <c r="L49" i="4" l="1"/>
  <c r="L2" i="12"/>
  <c r="I32" i="8"/>
  <c r="M32" i="8"/>
  <c r="Q32" i="8"/>
  <c r="O32" i="8"/>
  <c r="S32" i="8"/>
  <c r="G32" i="8"/>
  <c r="K32" i="8"/>
  <c r="A36" i="8"/>
  <c r="O36" i="8" l="1"/>
  <c r="S36" i="8"/>
  <c r="Q36" i="8"/>
  <c r="A40" i="8"/>
  <c r="K36" i="8"/>
  <c r="G36" i="8"/>
  <c r="I36" i="8"/>
  <c r="M36" i="8"/>
  <c r="A44" i="8" l="1"/>
  <c r="M40" i="8"/>
  <c r="Q40" i="8"/>
  <c r="O40" i="8"/>
  <c r="S40" i="8"/>
  <c r="I40" i="8"/>
  <c r="G40" i="8"/>
  <c r="K40" i="8"/>
  <c r="K44" i="8" l="1"/>
  <c r="I44" i="8"/>
  <c r="Q44" i="8"/>
  <c r="M44" i="8"/>
  <c r="G44" i="8"/>
  <c r="O44" i="8"/>
  <c r="S44" i="8"/>
  <c r="A48" i="8"/>
  <c r="S48" i="8" l="1"/>
  <c r="I48" i="8"/>
  <c r="O48" i="8"/>
  <c r="M48" i="8"/>
  <c r="K48" i="8"/>
  <c r="A52" i="8"/>
  <c r="G48" i="8"/>
  <c r="Q48" i="8"/>
  <c r="A56" i="8" l="1"/>
  <c r="K52" i="8"/>
  <c r="G52" i="8"/>
  <c r="M52" i="8"/>
  <c r="Q52" i="8"/>
  <c r="S52" i="8"/>
  <c r="I52" i="8"/>
  <c r="O52" i="8"/>
  <c r="Q56" i="8" l="1"/>
  <c r="A60" i="8"/>
  <c r="G56" i="8"/>
  <c r="S56" i="8"/>
  <c r="I56" i="8"/>
  <c r="K56" i="8"/>
  <c r="O56" i="8"/>
  <c r="M56" i="8"/>
  <c r="M60" i="8" l="1"/>
  <c r="I60" i="8"/>
  <c r="A64" i="8"/>
  <c r="G60" i="8"/>
  <c r="O60" i="8"/>
  <c r="S60" i="8"/>
  <c r="K60" i="8"/>
  <c r="Q60" i="8"/>
  <c r="S64" i="8" l="1"/>
  <c r="K64" i="8"/>
  <c r="G64" i="8"/>
  <c r="O64" i="8"/>
  <c r="M64" i="8"/>
  <c r="I64" i="8"/>
  <c r="A68" i="8"/>
  <c r="Q64" i="8"/>
  <c r="Q68" i="8" l="1"/>
  <c r="M68" i="8"/>
  <c r="A72" i="8"/>
  <c r="K68" i="8"/>
  <c r="G68" i="8"/>
  <c r="S68" i="8"/>
  <c r="O68" i="8"/>
  <c r="I68" i="8"/>
  <c r="K72" i="8" l="1"/>
  <c r="S72" i="8"/>
  <c r="I72" i="8"/>
  <c r="Q72" i="8"/>
  <c r="O72" i="8"/>
  <c r="M72" i="8"/>
  <c r="A76" i="8"/>
  <c r="G72" i="8"/>
  <c r="S76" i="8" l="1"/>
  <c r="Q76" i="8"/>
  <c r="A80" i="8"/>
  <c r="I76" i="8"/>
  <c r="O76" i="8"/>
  <c r="K76" i="8"/>
  <c r="M76" i="8"/>
  <c r="G76" i="8"/>
  <c r="A84" i="8" l="1"/>
  <c r="M80" i="8"/>
  <c r="G80" i="8"/>
  <c r="Q80" i="8"/>
  <c r="K80" i="8"/>
  <c r="O80" i="8"/>
  <c r="I80" i="8"/>
  <c r="S80" i="8"/>
  <c r="K84" i="8" l="1"/>
  <c r="S84" i="8"/>
  <c r="Q84" i="8"/>
  <c r="O84" i="8"/>
  <c r="G84" i="8"/>
  <c r="I84" i="8"/>
  <c r="M84" i="8"/>
  <c r="A88" i="8"/>
  <c r="S88" i="8" l="1"/>
  <c r="Q88" i="8"/>
  <c r="I88" i="8"/>
  <c r="G88" i="8"/>
  <c r="M88" i="8"/>
  <c r="O88" i="8"/>
  <c r="K88" i="8"/>
  <c r="A2" i="8"/>
  <c r="I2" i="8" l="1"/>
  <c r="L45" i="4"/>
  <c r="F38" i="4"/>
  <c r="A8" i="4"/>
  <c r="M2" i="5" l="1"/>
  <c r="CM2" i="14"/>
  <c r="Q2" i="8"/>
  <c r="I2" i="3"/>
  <c r="J2" i="13"/>
  <c r="P2" i="12"/>
  <c r="K2" i="17"/>
  <c r="H2" i="18"/>
  <c r="M2" i="10"/>
  <c r="N2" i="9"/>
  <c r="M2" i="11"/>
  <c r="K2" i="7"/>
  <c r="K2" i="14"/>
  <c r="AS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james_danek</author>
  </authors>
  <commentList>
    <comment ref="C51" authorId="0" shapeId="0" xr:uid="{00000000-0006-0000-0200-000001000000}">
      <text>
        <r>
          <rPr>
            <sz val="8"/>
            <color indexed="81"/>
            <rFont val="Tahoma"/>
            <family val="2"/>
          </rPr>
          <t>Does your organisation own shares in another enterprise or does another enterprise own shares in your organisation?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james_danek</author>
  </authors>
  <commentList>
    <comment ref="D26" authorId="0" shapeId="0" xr:uid="{00000000-0006-0000-0D00-000001000000}">
      <text>
        <r>
          <rPr>
            <b/>
            <sz val="8"/>
            <color indexed="81"/>
            <rFont val="Tahoma"/>
            <family val="2"/>
          </rPr>
          <t>For convinience this cell auto calculates the maximum percentage grant.  If you have need to adjust this down you are able to edit the cell manually.</t>
        </r>
        <r>
          <rPr>
            <sz val="8"/>
            <color indexed="81"/>
            <rFont val="Tahoma"/>
            <family val="2"/>
          </rPr>
          <t xml:space="preserve">
</t>
        </r>
      </text>
    </comment>
  </commentList>
</comments>
</file>

<file path=xl/sharedStrings.xml><?xml version="1.0" encoding="utf-8"?>
<sst xmlns="http://schemas.openxmlformats.org/spreadsheetml/2006/main" count="711" uniqueCount="431">
  <si>
    <t>Is your organisation applying for any other funding from this Competition?</t>
  </si>
  <si>
    <t xml:space="preserve">Does your involvement in the project Involve Wider Business Benefit Activity costs? </t>
  </si>
  <si>
    <t>Labour Costs Table</t>
  </si>
  <si>
    <t>Number of staff</t>
  </si>
  <si>
    <t>Total Cost</t>
  </si>
  <si>
    <t>at this grade</t>
  </si>
  <si>
    <t>Sole Trader</t>
  </si>
  <si>
    <t>Limited By Guarantee</t>
  </si>
  <si>
    <t>Other Regional Body</t>
  </si>
  <si>
    <t>Some boxes are shaded grey</t>
  </si>
  <si>
    <t>**</t>
  </si>
  <si>
    <t xml:space="preserve">Some boxes may have two red asterisks </t>
  </si>
  <si>
    <t>October</t>
  </si>
  <si>
    <t>November</t>
  </si>
  <si>
    <t>December</t>
  </si>
  <si>
    <t>Assistance sought</t>
  </si>
  <si>
    <t>(auto completed)</t>
  </si>
  <si>
    <t>Unknown</t>
  </si>
  <si>
    <t>Status: This worksheet</t>
  </si>
  <si>
    <t>Whole Form:</t>
  </si>
  <si>
    <t>Rate (£/day)
(auto calculated)</t>
  </si>
  <si>
    <t>Existing</t>
  </si>
  <si>
    <t>New Purchase</t>
  </si>
  <si>
    <t>Involvement in Other Projects</t>
  </si>
  <si>
    <t>Role in Project</t>
  </si>
  <si>
    <t>Leader</t>
  </si>
  <si>
    <t>Collaborator</t>
  </si>
  <si>
    <t>If 'Yes' then please provide, in the table below, estimates of the costs and justification for the activities that you will carry out.</t>
  </si>
  <si>
    <t>Lead partner</t>
  </si>
  <si>
    <t>Partner</t>
  </si>
  <si>
    <t xml:space="preserve">Main contact title </t>
  </si>
  <si>
    <t xml:space="preserve">Main contact forename </t>
  </si>
  <si>
    <t xml:space="preserve">Main contact surname </t>
  </si>
  <si>
    <t xml:space="preserve">Organisation address </t>
  </si>
  <si>
    <t xml:space="preserve">Line 1 </t>
  </si>
  <si>
    <t xml:space="preserve">Line 2 </t>
  </si>
  <si>
    <t xml:space="preserve">Line 3 </t>
  </si>
  <si>
    <t xml:space="preserve">Town / City </t>
  </si>
  <si>
    <t xml:space="preserve">Postcode </t>
  </si>
  <si>
    <t xml:space="preserve">Main business activities </t>
  </si>
  <si>
    <t xml:space="preserve">Organisation type </t>
  </si>
  <si>
    <t xml:space="preserve">Company registration number </t>
  </si>
  <si>
    <t xml:space="preserve">Year used for turnover and staff </t>
  </si>
  <si>
    <t xml:space="preserve">Main contact position </t>
  </si>
  <si>
    <t xml:space="preserve">Main contact email </t>
  </si>
  <si>
    <t xml:space="preserve">Main contact phone </t>
  </si>
  <si>
    <t xml:space="preserve">County </t>
  </si>
  <si>
    <t xml:space="preserve">Country </t>
  </si>
  <si>
    <t xml:space="preserve">Organisation status </t>
  </si>
  <si>
    <t xml:space="preserve">Place of incorporation </t>
  </si>
  <si>
    <t xml:space="preserve">Number of staff </t>
  </si>
  <si>
    <t xml:space="preserve">Status </t>
  </si>
  <si>
    <t xml:space="preserve">SIC code </t>
  </si>
  <si>
    <t xml:space="preserve">Address </t>
  </si>
  <si>
    <t xml:space="preserve">Town </t>
  </si>
  <si>
    <t xml:space="preserve">Holding organisation name </t>
  </si>
  <si>
    <t xml:space="preserve">Holding organisation type </t>
  </si>
  <si>
    <t xml:space="preserve">Holding organisation address </t>
  </si>
  <si>
    <t xml:space="preserve">Company registration No. </t>
  </si>
  <si>
    <t xml:space="preserve">Project title </t>
  </si>
  <si>
    <t>Item</t>
  </si>
  <si>
    <t>Cost / Item (£)</t>
  </si>
  <si>
    <t>Total</t>
  </si>
  <si>
    <t>Utilisation</t>
  </si>
  <si>
    <t>Cost</t>
  </si>
  <si>
    <t>Sub Contract Costs</t>
  </si>
  <si>
    <t>Lead Org - 
Partner 1 - 
Partner 2 - 
Partner 3 - 
Partner 4 - 
etc, etc</t>
  </si>
  <si>
    <t>this indicates that critical information is missing from that box.</t>
  </si>
  <si>
    <t>Total Other Public Sector Funding Sought or Secured</t>
  </si>
  <si>
    <t>Applied for</t>
  </si>
  <si>
    <t>Sought (£)</t>
  </si>
  <si>
    <t>or Still Sought</t>
  </si>
  <si>
    <t>Decision</t>
  </si>
  <si>
    <t>Amount Secured</t>
  </si>
  <si>
    <t>Overhead Rate</t>
  </si>
  <si>
    <t>days</t>
  </si>
  <si>
    <t>please select</t>
  </si>
  <si>
    <t>Business Link</t>
  </si>
  <si>
    <t>Learning and Skills Council</t>
  </si>
  <si>
    <t>Limited Company</t>
  </si>
  <si>
    <t>National Training Organisation</t>
  </si>
  <si>
    <t>Partnership</t>
  </si>
  <si>
    <t>Public Limited Company</t>
  </si>
  <si>
    <t>Trade Association</t>
  </si>
  <si>
    <t>Unlimited Company</t>
  </si>
  <si>
    <t>Established</t>
  </si>
  <si>
    <t>Pre-Start-up</t>
  </si>
  <si>
    <t>Start-up</t>
  </si>
  <si>
    <t>Other Public Sector Funding</t>
  </si>
  <si>
    <t>No</t>
  </si>
  <si>
    <t>Yes</t>
  </si>
  <si>
    <t>If Yes, please complete the table below:</t>
  </si>
  <si>
    <t xml:space="preserve">Source of Funding </t>
  </si>
  <si>
    <t>(name of programme, scheme or public sector body)</t>
  </si>
  <si>
    <t>Date</t>
  </si>
  <si>
    <t>Amount</t>
  </si>
  <si>
    <t>Successful?</t>
  </si>
  <si>
    <t>Labour Costs</t>
  </si>
  <si>
    <t>(auto calculated)</t>
  </si>
  <si>
    <t>Wider Business Benefit Activity Costs (RTOs Only)</t>
  </si>
  <si>
    <t>Description and justification of the Wider Business Benefit Activity.</t>
  </si>
  <si>
    <t>Total WBBA Costs</t>
  </si>
  <si>
    <t>(The three boxes below are completed automatically, based on information entered elsewhere on this form)</t>
  </si>
  <si>
    <t>Contribution to project by each organisation (£)</t>
  </si>
  <si>
    <t>Other funding from public sector bodies (£)</t>
  </si>
  <si>
    <t>January</t>
  </si>
  <si>
    <t>Date of</t>
  </si>
  <si>
    <t>Total
(£)</t>
  </si>
  <si>
    <t>Other Public Funding:</t>
  </si>
  <si>
    <t>Other Projects:</t>
  </si>
  <si>
    <t>Purpose of journey or description of subsistence cost</t>
  </si>
  <si>
    <t>Number of times</t>
  </si>
  <si>
    <t>Other Costs</t>
  </si>
  <si>
    <t>Description and justification of the cost.</t>
  </si>
  <si>
    <t>Estimated</t>
  </si>
  <si>
    <t>Project Costs Summary</t>
  </si>
  <si>
    <t>February</t>
  </si>
  <si>
    <t>April</t>
  </si>
  <si>
    <t>May</t>
  </si>
  <si>
    <t>June</t>
  </si>
  <si>
    <t>July</t>
  </si>
  <si>
    <t>August</t>
  </si>
  <si>
    <t>September</t>
  </si>
  <si>
    <t>this indicates that the value is calculated automatically.</t>
  </si>
  <si>
    <t>March</t>
  </si>
  <si>
    <t xml:space="preserve">Year used for Turnover &amp; Staff </t>
  </si>
  <si>
    <t>Will your share of the work on the project be carried out in the United Kingdom?</t>
  </si>
  <si>
    <t>Ultimate holding organisation details</t>
  </si>
  <si>
    <t>Competition Name &amp; Applicant Number</t>
  </si>
  <si>
    <t>project funding maximum as dictated by the Research Category.</t>
  </si>
  <si>
    <t>Please note that these costs, if approved by the assessors, can be funded at 100%. Total Project Grant still cannot exceed the</t>
  </si>
  <si>
    <t>Chamber of Commerce</t>
  </si>
  <si>
    <t>Limited Liability Partnership</t>
  </si>
  <si>
    <t>Co-operative</t>
  </si>
  <si>
    <t>FinancexxxxxxLeader.xls
FinancexxxxxxPart01.xls
FinancexxxxxxPart02.xls
FinancexxxxxxPart03.xls
FinancexxxxxxPart04.xls</t>
  </si>
  <si>
    <t>Guidance</t>
  </si>
  <si>
    <t>Form Status</t>
  </si>
  <si>
    <t>Applicant Details</t>
  </si>
  <si>
    <t>Other Public Funding</t>
  </si>
  <si>
    <t>Other Projects</t>
  </si>
  <si>
    <t>Provide the Competition Name and Applicant Numbers of all the competition projects the organisation has been involved with in the past AND any other applications they are making to this competition.</t>
  </si>
  <si>
    <t>Travel &amp; Subsistence Costs</t>
  </si>
  <si>
    <t>For a project cost to be eligible for funding it must:</t>
  </si>
  <si>
    <t>• Be incurred and defrayed (paid) between the project start and end dates.</t>
  </si>
  <si>
    <t>Qty</t>
  </si>
  <si>
    <t>Applicant Number</t>
  </si>
  <si>
    <t>Previous Competitions</t>
  </si>
  <si>
    <t>This Competition</t>
  </si>
  <si>
    <t>Further Education Institute</t>
  </si>
  <si>
    <t>Charity (*)</t>
  </si>
  <si>
    <t>Public Sector Organisation (*)</t>
  </si>
  <si>
    <t>Public Sector Research Establishment (*)</t>
  </si>
  <si>
    <t>Research Council Institute (*)</t>
  </si>
  <si>
    <t>Catapult (*)</t>
  </si>
  <si>
    <t>Higher Education Institute (*)</t>
  </si>
  <si>
    <t>Profit Distributing Research and Technology Organisation</t>
  </si>
  <si>
    <t>Non Profit Distributing Research and Technology Organisation (*)</t>
  </si>
  <si>
    <t>Completion of the Partner Finance Form</t>
  </si>
  <si>
    <t>Please refer to the Funding specific Guidance documentation for definitions of eligible costs and the funding models available.</t>
  </si>
  <si>
    <t>On the Financial Summary table in the Application Form each partner is given a title - Lead Org, Partner 1, Partner 2, etc. When the  partners' Finance Forms are submitted they should be named so as to associate them with the entry in the Finance Summary table as follows, where xxxxxx is your Applicant Number:</t>
  </si>
  <si>
    <t>Project Costs</t>
  </si>
  <si>
    <t>Funding Rules</t>
  </si>
  <si>
    <t>• Meet the Project Costs definitions found in the Competition Guidance.</t>
  </si>
  <si>
    <t xml:space="preserve">Before completing this Form, please refer to the Funding Rules documentation and the notes below.   </t>
  </si>
  <si>
    <t>Academic Partners should submit their financial details via the Je-S system as described in the Funding Rules documentation.  They will also need to complete the Academic partner finance form.</t>
  </si>
  <si>
    <t>Click Here for Project costs</t>
  </si>
  <si>
    <t>Each applicant must provide details of other public funding that they are currently applying for or have already applied for, in relation to this particular project.  Do not include grants that have been used to reach this point in the development process and are now completed.  This data is important as other public sector support is counted as part of the grant an applicant can receive for the project.</t>
  </si>
  <si>
    <t>Does your involvement in the project include labour costs?</t>
  </si>
  <si>
    <t>You have opted to use another method to declare your overhead rate.  If you wish to use this calculator please select 'Built in Overhead Calculator' from the Overhead Rate Options section of the Labour Cost sheet.  Otherwise there is no action to be taken on this page.</t>
  </si>
  <si>
    <t>This worksheet is optional but may be useful for some organisations to help them calculate a reasonable overhead rate to apply to their labour costs. If you choose not to use this worksheet then you must select another Overhead Rate Option on the Labour Costs Worksheet</t>
  </si>
  <si>
    <t>Please Select</t>
  </si>
  <si>
    <t>Fundamental</t>
  </si>
  <si>
    <t>Experimental Development</t>
  </si>
  <si>
    <t xml:space="preserve">Please enter the annual breakdown of your costs in the columns below that are relevant to your project. </t>
  </si>
  <si>
    <t>Material costs</t>
  </si>
  <si>
    <t>The following status indicators show whether errors or omissions are present on any of the worksheets.</t>
  </si>
  <si>
    <t>Capital Usage</t>
  </si>
  <si>
    <t xml:space="preserve">This worksheet can be used to select or calculate an overhead rate.  Complete the form using figures from the latest accounts where required.
</t>
  </si>
  <si>
    <t xml:space="preserve">Other public sector (PS) funding </t>
  </si>
  <si>
    <t>Role in the project and description of work being carried out</t>
  </si>
  <si>
    <t xml:space="preserve">Does your involvement in the project include sub contract costs? </t>
  </si>
  <si>
    <t>Enter the information requested about your organisation and the project.  It is particularly important that the name of your organisation is completed with the full legal name of the organisation as this is what will appear on the Offer Letter if you are successful.  Complete the SIC code appropriate to your organisation - a full list of SIC codes is provided on the final worksheet.  If your organisation is part of another organisation it is important that the ‘Ultimate holding organisation details’ section is completed fully and correctly in order to establish the funding size for each applicant.</t>
  </si>
  <si>
    <t>Guidance for completing your Partner Finance Form</t>
  </si>
  <si>
    <t>Completing the form</t>
  </si>
  <si>
    <t>Finance Form file naming convention</t>
  </si>
  <si>
    <t>This worksheet provides details, quantity &amp; cost of materials to be consumed directly on the project and not included in overheads.   If material has a residual/resale value at the end of the project, costs should be reduced accordingly.</t>
  </si>
  <si>
    <t xml:space="preserve">This worksheet provides details of eligible costs that can not be included in the preceding worksheets.
</t>
  </si>
  <si>
    <t>Click here for current SIC codes</t>
  </si>
  <si>
    <t>Is your organisation part of another organisation?</t>
  </si>
  <si>
    <r>
      <t xml:space="preserve">Turnover of Entire Group
</t>
    </r>
    <r>
      <rPr>
        <b/>
        <sz val="8"/>
        <rFont val="Arial"/>
        <family val="2"/>
      </rPr>
      <t>(Excluding above organisation)</t>
    </r>
  </si>
  <si>
    <t>Eligable Holding company tunover</t>
  </si>
  <si>
    <t>total Staff</t>
  </si>
  <si>
    <t>Total Turnover</t>
  </si>
  <si>
    <t>Staff Classification</t>
  </si>
  <si>
    <t>Turnover Classification</t>
  </si>
  <si>
    <t>Status</t>
  </si>
  <si>
    <t>Status (condensed)</t>
  </si>
  <si>
    <t>Funding Level precalc</t>
  </si>
  <si>
    <t>Funding Level multiplier</t>
  </si>
  <si>
    <t>Euro to GBP for sheet is:</t>
  </si>
  <si>
    <t>Industrial Research</t>
  </si>
  <si>
    <t>Feasibility Study</t>
  </si>
  <si>
    <t xml:space="preserve">Innovate UK Partner Finance Form </t>
  </si>
  <si>
    <t>Innovate UK Grant</t>
  </si>
  <si>
    <t>Has your organisation previously secured any funding from Innovate UK?</t>
  </si>
  <si>
    <t>Is your organisation requesting financial support from Innovate UK?</t>
  </si>
  <si>
    <t xml:space="preserve">This worksheet provides a summary of your project costs.
The costs entered throughout the worksheets are automatically calculated into this worksheet. 
Please provide:
  *  an estimate of how the costs will be spent across the financial year(s) of the project.
  *  the amount of grant assistance sought from Innovate UK.  This figure should not include any amounts
     sought from other sources as detailed on the Other Public Funding worksheet.
</t>
  </si>
  <si>
    <t xml:space="preserve">Innovate UK funding % </t>
  </si>
  <si>
    <t>Please select</t>
  </si>
  <si>
    <t>Holding company Involvement</t>
  </si>
  <si>
    <t>Status to use</t>
  </si>
  <si>
    <t>Overall Status</t>
  </si>
  <si>
    <t>Please provide details of the location below</t>
  </si>
  <si>
    <t>This worksheet provides details &amp; purpose of travel and subsistence costs that will be incurred exclusively for the progression of the project.
Please provide details of number of attendees, mode of transport, purpose for journey, destination.</t>
  </si>
  <si>
    <t>All Costs specified must exclude VAT (if VAT registered)</t>
  </si>
  <si>
    <t>Full legal organisation name
(as per Companies House)</t>
  </si>
  <si>
    <t>Expected increase in staff</t>
  </si>
  <si>
    <t>during project time frame</t>
  </si>
  <si>
    <t>Turnover</t>
  </si>
  <si>
    <t>Role within the project</t>
  </si>
  <si>
    <t xml:space="preserve"> </t>
  </si>
  <si>
    <t>Cost per person (£)</t>
  </si>
  <si>
    <t>Total
(auto calculated)</t>
  </si>
  <si>
    <t xml:space="preserve">   All trips must be based on economy travel</t>
  </si>
  <si>
    <t>Contingencies are ineligible</t>
  </si>
  <si>
    <t>Project
Financial Year 1</t>
  </si>
  <si>
    <t>Project
Financial Year 2</t>
  </si>
  <si>
    <t>Project
Financial Year 3</t>
  </si>
  <si>
    <t>Project
Financial Year 4</t>
  </si>
  <si>
    <t>Project
Financial Year 5</t>
  </si>
  <si>
    <r>
      <t xml:space="preserve">Complete the table to calculate the number of working days in each year.  This is used to automatically calculate the day rate for each given salary.  For each individual within the project provide their labour cost and the total number of days they will work on the project.  The cost is automatically calculated.  If there is more than one individual on the same pay grade, indicate the number of staff and sum the total days worked by all staff on that rate.
Three methods of declaring overheads are available.  You can:  
1.  select a flat rate with no further calculation or input necessary
2.  complete the Overhead Rate worksheet to calculate your overhead rate or 
3.  provide your own detailed explanation of your overhead rate on this worksheet.  
If you choose the flat rate, you need do nothing else. If you choose to use your own calculation, you must provide equivalent detail to that used in the Overhead Rate worksheet such that Innovate UK can check the eligibility and appropriateness of all costs included in the calculation.  </t>
    </r>
    <r>
      <rPr>
        <b/>
        <strike/>
        <sz val="10"/>
        <rFont val="Arial"/>
        <family val="2"/>
      </rPr>
      <t/>
    </r>
  </si>
  <si>
    <t>This worksheet provides details of Capital Equipment to be bought or consumed on the project.
You should provide details of capital equipment and tools to be bought or consumed on your project.  You should calculate a ‘usage’ value by taking the purchase cost (or net book value at the start of your project, if the equipment is already owned) less it’s expected residual value at the end of your project.  This value is then multiplied by the percentage that your project will be utilising the equipment.  This final value represents the eligible cost to your project.</t>
  </si>
  <si>
    <t>months</t>
  </si>
  <si>
    <t>This worksheet contains guidance on the completion of each worksheet within the Partner Form.  Please read this page before completing the Form.</t>
  </si>
  <si>
    <r>
      <t xml:space="preserve">The worksheet </t>
    </r>
    <r>
      <rPr>
        <b/>
        <sz val="10"/>
        <rFont val="Arial"/>
        <family val="2"/>
      </rPr>
      <t>includes an automated completion checker which notifies you when you have entered information into all the required cells throughout the Form.  The form will be rejected if it has an ‘Incomplete’ status.</t>
    </r>
  </si>
  <si>
    <t xml:space="preserve">This worksheet provides details of sub contract costs relating to work carried out by third party organisations that are not part of the project or the collaboration.
</t>
  </si>
  <si>
    <t>Please state purpose, destination, number of people, mode of transport, number of trips, etc</t>
  </si>
  <si>
    <r>
      <rPr>
        <sz val="10"/>
        <rFont val="Arial"/>
        <family val="2"/>
      </rPr>
      <t>Are you currently or have you previously applied for, been offered or received any other financial support from a public sector body</t>
    </r>
    <r>
      <rPr>
        <b/>
        <sz val="10"/>
        <rFont val="Arial"/>
        <family val="2"/>
      </rPr>
      <t xml:space="preserve"> </t>
    </r>
    <r>
      <rPr>
        <b/>
        <u/>
        <sz val="10"/>
        <rFont val="Arial"/>
        <family val="2"/>
      </rPr>
      <t>for this project</t>
    </r>
    <r>
      <rPr>
        <b/>
        <sz val="10"/>
        <rFont val="Arial"/>
        <family val="2"/>
      </rPr>
      <t>?</t>
    </r>
  </si>
  <si>
    <t>Note: If supplier is a partner the costs included must be 'at cost'</t>
  </si>
  <si>
    <t>Please list ALL projects below</t>
  </si>
  <si>
    <t>100% Funding Exclusion (Valid if 1)</t>
  </si>
  <si>
    <r>
      <t xml:space="preserve">No. of Staff Employed by Parent
</t>
    </r>
    <r>
      <rPr>
        <b/>
        <sz val="8"/>
        <rFont val="Arial"/>
        <family val="2"/>
      </rPr>
      <t>(Excluding above organisation)</t>
    </r>
  </si>
  <si>
    <t>(E/A)</t>
  </si>
  <si>
    <t>Please provide, in the table below, other costs that do not fit within any other cost headings.</t>
  </si>
  <si>
    <t>Please also note that patent filing costs of NEW IP resulting from the project are limited to £7,500 for SME applicants only.</t>
  </si>
  <si>
    <t>(A)</t>
  </si>
  <si>
    <t>(B)</t>
  </si>
  <si>
    <t>(C)</t>
  </si>
  <si>
    <t>(D)</t>
  </si>
  <si>
    <t>(E)</t>
  </si>
  <si>
    <t>(F)</t>
  </si>
  <si>
    <t>X</t>
  </si>
  <si>
    <t>=</t>
  </si>
  <si>
    <t>Residual value at end of your project involvement</t>
  </si>
  <si>
    <t>Net Cost (auto calculated)</t>
  </si>
  <si>
    <t>Company registration Number</t>
  </si>
  <si>
    <t>Country where work will be carried out</t>
  </si>
  <si>
    <t>None</t>
  </si>
  <si>
    <t>Sister Company</t>
  </si>
  <si>
    <t>Linked Company</t>
  </si>
  <si>
    <t>Trading activity only</t>
  </si>
  <si>
    <t>Project Consortium Member</t>
  </si>
  <si>
    <t>Owned By</t>
  </si>
  <si>
    <t>=IF(G51="Yes","Please provide complete details of your Group Organisation below.","")</t>
  </si>
  <si>
    <t>CIC (*)</t>
  </si>
  <si>
    <t>Funding sought (£)</t>
  </si>
  <si>
    <t>To be eligible, all entries below must be marked complete</t>
  </si>
  <si>
    <t>Please provide a brief justification for using the sub-contractors listed above.  Where sub-contractors are outside of the UK please justify why this is necessary and why a UK alternative is not suitable.</t>
  </si>
  <si>
    <t>Is there a relationship between the applicant/consortium members and the subcontractor?</t>
  </si>
  <si>
    <t>Organisation to whom sub contract will be made</t>
  </si>
  <si>
    <t>Capital item description and its use within the project</t>
  </si>
  <si>
    <t>New purchase or existing item?</t>
  </si>
  <si>
    <t>Depreciation period as per your organisation policy (in Mths)</t>
  </si>
  <si>
    <t>Original purchase price</t>
  </si>
  <si>
    <t>Total capital equipment usage costs</t>
  </si>
  <si>
    <t>Total materials costs</t>
  </si>
  <si>
    <t xml:space="preserve">Does your involvement in the project include travel &amp; subsistence costs? </t>
  </si>
  <si>
    <t>Number of direct labour individuals</t>
  </si>
  <si>
    <t>Total travel &amp; subsistence costs</t>
  </si>
  <si>
    <t xml:space="preserve">Does your involvement in the project include other costs? </t>
  </si>
  <si>
    <t>Other costs</t>
  </si>
  <si>
    <t>Status: this worksheet</t>
  </si>
  <si>
    <t>Whole form:</t>
  </si>
  <si>
    <t>Please note that legal or project audit and accountancy fees are not eligible and should not be included as an 'other cost'.</t>
  </si>
  <si>
    <t>cost</t>
  </si>
  <si>
    <t>Total other costs</t>
  </si>
  <si>
    <t xml:space="preserve">Labour costs </t>
  </si>
  <si>
    <t xml:space="preserve">Materials costs </t>
  </si>
  <si>
    <t xml:space="preserve">Capital usage  costs </t>
  </si>
  <si>
    <t xml:space="preserve">Sub contract costs </t>
  </si>
  <si>
    <t xml:space="preserve">Travel &amp; subsistence costs </t>
  </si>
  <si>
    <t xml:space="preserve">Other costs - part 1 </t>
  </si>
  <si>
    <t xml:space="preserve">Other costs - part 2 </t>
  </si>
  <si>
    <t xml:space="preserve">Other costs - part 3 </t>
  </si>
  <si>
    <t xml:space="preserve">Other costs - part 4 </t>
  </si>
  <si>
    <t xml:space="preserve">Other costs - part 5 </t>
  </si>
  <si>
    <t xml:space="preserve">Total eligible project costs </t>
  </si>
  <si>
    <t>Project costs summary</t>
  </si>
  <si>
    <t>Travel &amp; subsistence costs</t>
  </si>
  <si>
    <t>Costs as a proportion of the total eligible project costs:</t>
  </si>
  <si>
    <t xml:space="preserve">Capital usage costs </t>
  </si>
  <si>
    <t>Travel costs</t>
  </si>
  <si>
    <t xml:space="preserve">Other costs </t>
  </si>
  <si>
    <t xml:space="preserve">Does your involvement in the project include capital usage costs? </t>
  </si>
  <si>
    <t>Capital usage costs</t>
  </si>
  <si>
    <t>Capital equipment</t>
  </si>
  <si>
    <t>Please provide details of the capital items you will buy and/or use for the project</t>
  </si>
  <si>
    <t>Materials costs</t>
  </si>
  <si>
    <t>Does your involvement in the project include materials costs?</t>
  </si>
  <si>
    <t>Administration support staff Costs - salaries and wages</t>
  </si>
  <si>
    <t>Latest audited accounts</t>
  </si>
  <si>
    <t>Admin element</t>
  </si>
  <si>
    <t>Board and senior management</t>
  </si>
  <si>
    <t>Administrative staff</t>
  </si>
  <si>
    <t>Human resources dept. staff</t>
  </si>
  <si>
    <t>Employed estates staff</t>
  </si>
  <si>
    <t>Finance dept. staff</t>
  </si>
  <si>
    <t>Administrative support temporary/agency staff costs</t>
  </si>
  <si>
    <t>General equipment and services</t>
  </si>
  <si>
    <t>General office IT services</t>
  </si>
  <si>
    <t>General costs</t>
  </si>
  <si>
    <t>General postage (exclude any commercial/marketing activity) office supplies, printing &amp; stationery costs</t>
  </si>
  <si>
    <t>Site / accommodation costs (exclude exceptional items)</t>
  </si>
  <si>
    <r>
      <t xml:space="preserve">Security and safety costs
</t>
    </r>
    <r>
      <rPr>
        <u/>
        <sz val="10"/>
        <rFont val="Arial"/>
        <family val="2"/>
      </rPr>
      <t>Admin/support staff office facilities:</t>
    </r>
    <r>
      <rPr>
        <sz val="10"/>
        <rFont val="Arial"/>
        <family val="2"/>
      </rPr>
      <t xml:space="preserve">
   Building maintenance
   Building rental
   Contracted site services
   Site property taxes</t>
    </r>
  </si>
  <si>
    <t>Utilities (exclude utility costs for fee generating services and operations)</t>
  </si>
  <si>
    <t>Admin/support staff related costs for electricity, gas, water, waste disposal, telecoms</t>
  </si>
  <si>
    <t>per annum</t>
  </si>
  <si>
    <t>per month</t>
  </si>
  <si>
    <t>Total labour costs £</t>
  </si>
  <si>
    <t>Labour costs</t>
  </si>
  <si>
    <t>Application details</t>
  </si>
  <si>
    <t>Organisation details</t>
  </si>
  <si>
    <t xml:space="preserve">What is your role in the project? </t>
  </si>
  <si>
    <t>Research category</t>
  </si>
  <si>
    <t>VAT number</t>
  </si>
  <si>
    <t xml:space="preserve">Financial year end </t>
  </si>
  <si>
    <t>Geographical location for your share of the project work</t>
  </si>
  <si>
    <t>Partner finance form</t>
  </si>
  <si>
    <t xml:space="preserve">Innovate UK partner finance form </t>
  </si>
  <si>
    <t>Applicant no and project role</t>
  </si>
  <si>
    <t>Partner name</t>
  </si>
  <si>
    <t xml:space="preserve">Organisation name
</t>
  </si>
  <si>
    <t xml:space="preserve">Applicant number </t>
  </si>
  <si>
    <t>Working year</t>
  </si>
  <si>
    <t>Full time working days per year (52 x 5 days)</t>
  </si>
  <si>
    <t>Bank holidays per year</t>
  </si>
  <si>
    <t>Days annual leave entitlement</t>
  </si>
  <si>
    <t xml:space="preserve">Working days per year </t>
  </si>
  <si>
    <t>Gross employee</t>
  </si>
  <si>
    <t>Please provide a detailed breakdown of the materials you expect to use during the project</t>
  </si>
  <si>
    <t>Sub contract costs</t>
  </si>
  <si>
    <t>Please provide details of any sub contracted work that you expect to use in the project</t>
  </si>
  <si>
    <t>Total sub contract costs</t>
  </si>
  <si>
    <t>Travel and subsistence costs</t>
  </si>
  <si>
    <t xml:space="preserve">   Journeys &amp; costs only relate to those mentioned in 'Labour costs'</t>
  </si>
  <si>
    <t>Summary information for application form</t>
  </si>
  <si>
    <t>When complete, the following summary information should be forwarded to your Lead Partner for inclusion in the "Finance Summary Table" in the application form</t>
  </si>
  <si>
    <t>Application details:</t>
  </si>
  <si>
    <t>Labour costs:</t>
  </si>
  <si>
    <t>Materials costs:</t>
  </si>
  <si>
    <t>Capital usage costs:</t>
  </si>
  <si>
    <t>Sub contract costs:</t>
  </si>
  <si>
    <t>Travel &amp; subsistence costs:</t>
  </si>
  <si>
    <t>Other costs:</t>
  </si>
  <si>
    <t>Project costs summary:</t>
  </si>
  <si>
    <t>Form status indicator</t>
  </si>
  <si>
    <t>Costs as a proportion of the labour costs:</t>
  </si>
  <si>
    <t>Funding statistics (Innovate UK use)</t>
  </si>
  <si>
    <t>Max allowed value of PS funding</t>
  </si>
  <si>
    <t xml:space="preserve">Total public sector funding % </t>
  </si>
  <si>
    <t>Current</t>
  </si>
  <si>
    <t>1 Year</t>
  </si>
  <si>
    <t>3 Years</t>
  </si>
  <si>
    <t>5+ years</t>
  </si>
  <si>
    <t>Projected Growth</t>
  </si>
  <si>
    <t>Proportion related to project (%)</t>
  </si>
  <si>
    <t>Annual Turnover (£)</t>
  </si>
  <si>
    <t>R&amp;D Spend (as a percentage of Annual Turnover)</t>
  </si>
  <si>
    <t>R&amp;D Spend Value (Auto Calculated)</t>
  </si>
  <si>
    <t>Annual Profit (£)</t>
  </si>
  <si>
    <t>Annual Exports (£)</t>
  </si>
  <si>
    <t>Employment (FTEs)</t>
  </si>
  <si>
    <t>Sarah Vodden</t>
  </si>
  <si>
    <t>Change to terminology - Admin Support costs renamed to Administration overheads and content change to reflect that</t>
  </si>
  <si>
    <t>Actioned by</t>
  </si>
  <si>
    <t>Change Log</t>
  </si>
  <si>
    <t>James Danek</t>
  </si>
  <si>
    <t>Set up built in change log</t>
  </si>
  <si>
    <t>administration overheads updated through out workbook to reflect change made on the 22/6/16</t>
  </si>
  <si>
    <t>Direct Overheads</t>
  </si>
  <si>
    <t>Have your costs been subject to independent audit verification ?</t>
  </si>
  <si>
    <t>[Note:We may ask you to provide your independent audit verification report as part of our eligibility review]</t>
  </si>
  <si>
    <t>Please note costs for labs/workshops need to be shown in the "other costs" tab</t>
  </si>
  <si>
    <t>Direct Overheads Section Added to Admin Overheads, Subject to testing.</t>
  </si>
  <si>
    <t>Total days to be spent by all staff at this grade.</t>
  </si>
  <si>
    <t>On Labour costs Text amended to Total Days spent by all staff at this paygrade</t>
  </si>
  <si>
    <t>Overheads</t>
  </si>
  <si>
    <t>Do your project costs include overheads?</t>
  </si>
  <si>
    <t>Overheads:</t>
  </si>
  <si>
    <t>This part of the form is used by Innovate UK to understand how much of your direct overheads are eligible as a result of delivering the project. Please refer to the Projects Costs guidance for help with direct overheads</t>
  </si>
  <si>
    <t>Indirect (Administration) Overheads</t>
  </si>
  <si>
    <t>Total Indirect (Administration) Overhead Costs</t>
  </si>
  <si>
    <r>
      <t>Only direct overheads which are</t>
    </r>
    <r>
      <rPr>
        <b/>
        <sz val="10"/>
        <rFont val="Arial"/>
        <family val="2"/>
      </rPr>
      <t xml:space="preserve"> incurred directly </t>
    </r>
    <r>
      <rPr>
        <sz val="10"/>
        <rFont val="Arial"/>
        <family val="2"/>
      </rPr>
      <t>as a result of delivering the project are eligible</t>
    </r>
  </si>
  <si>
    <t>Total Direct Overhead Costs</t>
  </si>
  <si>
    <r>
      <t xml:space="preserve">Cost for length of </t>
    </r>
    <r>
      <rPr>
        <b/>
        <sz val="10"/>
        <color indexed="8"/>
        <rFont val="Arial"/>
        <family val="2"/>
      </rPr>
      <t>your</t>
    </r>
    <r>
      <rPr>
        <sz val="10"/>
        <color indexed="8"/>
        <rFont val="Arial"/>
        <family val="2"/>
      </rPr>
      <t xml:space="preserve"> participation in project</t>
    </r>
  </si>
  <si>
    <t>Return to the Overheads Tab</t>
  </si>
  <si>
    <t>Total Overheads</t>
  </si>
  <si>
    <t>Total Indirect (Administration) Overheads</t>
  </si>
  <si>
    <t>Click Here to jump to Indirect (Administration) Overheads Form</t>
  </si>
  <si>
    <t>Click Here to jump to Direct Overheads Form</t>
  </si>
  <si>
    <t>Total Direct Overheads</t>
  </si>
  <si>
    <t xml:space="preserve">Item </t>
  </si>
  <si>
    <t>Full description of methodology/basis of apportionment used</t>
  </si>
  <si>
    <r>
      <t xml:space="preserve">Length of </t>
    </r>
    <r>
      <rPr>
        <b/>
        <sz val="10"/>
        <rFont val="Arial"/>
        <family val="2"/>
      </rPr>
      <t>your</t>
    </r>
    <r>
      <rPr>
        <sz val="10"/>
        <rFont val="Arial"/>
        <family val="2"/>
      </rPr>
      <t xml:space="preserve"> participation in project</t>
    </r>
  </si>
  <si>
    <r>
      <t xml:space="preserve">Please provide a detailed breakdown of the Direct Overhead directly attributable to the project together with methodology/basis of apportionment used
</t>
    </r>
    <r>
      <rPr>
        <b/>
        <i/>
        <sz val="10"/>
        <color indexed="8"/>
        <rFont val="Arial"/>
        <family val="2"/>
      </rPr>
      <t xml:space="preserve">[Note: Typical costs to be entered in this area could include Direct staff provision of Laptops (non-capital only), Desks, Office - occupancy/facilities/utilities, IT infrastructure/systems and apportionment of Patents Maintenance, Corporate Insurances]  </t>
    </r>
    <r>
      <rPr>
        <i/>
        <sz val="10"/>
        <color indexed="8"/>
        <rFont val="Arial"/>
        <family val="2"/>
      </rPr>
      <t xml:space="preserve">        </t>
    </r>
  </si>
  <si>
    <t xml:space="preserve">Overheads </t>
  </si>
  <si>
    <t>Overheads Section final approval.  Project cost summary Updated to reflect changes to overheads.</t>
  </si>
  <si>
    <t>NBV of existing item at project start</t>
  </si>
  <si>
    <r>
      <t xml:space="preserve">Only Indirect (administration) overheads which are </t>
    </r>
    <r>
      <rPr>
        <b/>
        <sz val="10"/>
        <rFont val="Arial"/>
        <family val="2"/>
      </rPr>
      <t>additional and incurred directly</t>
    </r>
    <r>
      <rPr>
        <sz val="10"/>
        <rFont val="Arial"/>
        <family val="2"/>
      </rPr>
      <t xml:space="preserve"> as a result of delivering the project are eligible</t>
    </r>
  </si>
  <si>
    <t>Capital Usage redesigned to facilitate value against NBV or Purchase Price as required. Rewording on Overheads</t>
  </si>
  <si>
    <t>Please provide further detail outlining expenditure stated in (D)</t>
  </si>
  <si>
    <t>This part of the form is used by Innovate UK to understand how much of your Indirect (administration) overheads are eligible and Additional as a result of delivering the project. Please refer to the Projects Costs guidance for help with Indirect (administration) overheads</t>
  </si>
  <si>
    <t xml:space="preserve">Additional/ directly attributable % </t>
  </si>
  <si>
    <t>Additional/ Directly attributable Cost (£)</t>
  </si>
  <si>
    <t>Additional cost % of total Audited figure</t>
  </si>
  <si>
    <t>UKRI DARE UK Industry Partner Form</t>
  </si>
  <si>
    <t>Form Ref: 2021 v1.0</t>
  </si>
  <si>
    <t xml:space="preserve">This form must be completed by all non academic partners requesting subsidy in the consortium. </t>
  </si>
  <si>
    <t xml:space="preserve">Each non academic partner requesting subsidy should only complete their own finances on a copy of this form. </t>
  </si>
  <si>
    <t>By submitting these completed costs, you are confirming that the costs in this form are all eligible for public funding.  You acknowledge that any cost claims deemed by UKRI as ineligible will not be paid.</t>
  </si>
  <si>
    <t>Yes - calculate overheads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</si>
</sst>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quot;£&quot;* #,##0_-;\-&quot;£&quot;* #,##0_-;_-&quot;£&quot;* &quot;-&quot;??_-;_-@_-"/>
    <numFmt numFmtId="165" formatCode="dd/mm/yyyy;@"/>
    <numFmt numFmtId="166" formatCode="_-* #,##0_-;\-* #,##0_-;_-* &quot;-&quot;??_-;_-@_-"/>
    <numFmt numFmtId="167" formatCode="#,##0_ ;\-#,##0\ "/>
    <numFmt numFmtId="168" formatCode="&quot;£&quot;#,##0"/>
    <numFmt numFmtId="169" formatCode="_-[$€-2]\ * #,##0_-;\-[$€-2]\ * #,##0_-;_-[$€-2]\ * &quot;-&quot;??_-;_-@_-"/>
    <numFmt numFmtId="170" formatCode="0.0%"/>
    <numFmt numFmtId="171" formatCode="##\%"/>
  </numFmts>
  <fonts count="74">
    <font>
      <sz val="10"/>
      <name val="Arial"/>
    </font>
    <font>
      <sz val="10"/>
      <name val="Arial"/>
      <family val="2"/>
    </font>
    <font>
      <b/>
      <sz val="12"/>
      <name val="Arial"/>
      <family val="2"/>
    </font>
    <font>
      <b/>
      <sz val="10"/>
      <name val="Arial"/>
      <family val="2"/>
    </font>
    <font>
      <sz val="10"/>
      <name val="Arial"/>
      <family val="2"/>
    </font>
    <font>
      <b/>
      <sz val="14"/>
      <name val="Arial"/>
      <family val="2"/>
    </font>
    <font>
      <b/>
      <sz val="10"/>
      <color indexed="10"/>
      <name val="Arial"/>
      <family val="2"/>
    </font>
    <font>
      <sz val="12"/>
      <name val="Arial"/>
      <family val="2"/>
    </font>
    <font>
      <b/>
      <sz val="12"/>
      <name val="Arial"/>
      <family val="2"/>
    </font>
    <font>
      <sz val="10"/>
      <color indexed="44"/>
      <name val="Arial"/>
      <family val="2"/>
    </font>
    <font>
      <b/>
      <i/>
      <sz val="10"/>
      <name val="Arial"/>
      <family val="2"/>
    </font>
    <font>
      <sz val="10"/>
      <color indexed="41"/>
      <name val="Arial"/>
      <family val="2"/>
    </font>
    <font>
      <b/>
      <sz val="12"/>
      <color indexed="10"/>
      <name val="Verdana"/>
      <family val="2"/>
    </font>
    <font>
      <u/>
      <sz val="10"/>
      <color indexed="12"/>
      <name val="Arial"/>
      <family val="2"/>
    </font>
    <font>
      <sz val="12"/>
      <color indexed="10"/>
      <name val="Verdana"/>
      <family val="2"/>
    </font>
    <font>
      <b/>
      <sz val="12"/>
      <color indexed="9"/>
      <name val="Arial"/>
      <family val="2"/>
    </font>
    <font>
      <b/>
      <sz val="14"/>
      <color indexed="9"/>
      <name val="Arial"/>
      <family val="2"/>
    </font>
    <font>
      <sz val="10"/>
      <color indexed="9"/>
      <name val="Arial"/>
      <family val="2"/>
    </font>
    <font>
      <b/>
      <sz val="10"/>
      <color indexed="9"/>
      <name val="Arial"/>
      <family val="2"/>
    </font>
    <font>
      <b/>
      <sz val="12"/>
      <color indexed="9"/>
      <name val="Verdana"/>
      <family val="2"/>
    </font>
    <font>
      <sz val="10"/>
      <color indexed="9"/>
      <name val="Wingdings"/>
      <charset val="2"/>
    </font>
    <font>
      <b/>
      <sz val="12"/>
      <color indexed="9"/>
      <name val="Arial"/>
      <family val="2"/>
    </font>
    <font>
      <sz val="20"/>
      <color indexed="9"/>
      <name val="Wingdings"/>
      <charset val="2"/>
    </font>
    <font>
      <sz val="12"/>
      <color indexed="9"/>
      <name val="Arial"/>
      <family val="2"/>
    </font>
    <font>
      <sz val="10"/>
      <color indexed="9"/>
      <name val="Arial"/>
      <family val="2"/>
    </font>
    <font>
      <b/>
      <i/>
      <sz val="12"/>
      <color indexed="9"/>
      <name val="Arial"/>
      <family val="2"/>
    </font>
    <font>
      <sz val="12"/>
      <color indexed="9"/>
      <name val="Arial"/>
      <family val="2"/>
    </font>
    <font>
      <sz val="20"/>
      <color indexed="8"/>
      <name val="Arial"/>
      <family val="2"/>
    </font>
    <font>
      <sz val="8"/>
      <name val="Arial"/>
      <family val="2"/>
    </font>
    <font>
      <b/>
      <sz val="20"/>
      <name val="Arial"/>
      <family val="2"/>
    </font>
    <font>
      <sz val="10"/>
      <color indexed="8"/>
      <name val="Arial"/>
      <family val="2"/>
    </font>
    <font>
      <b/>
      <sz val="12"/>
      <name val="Univers 55"/>
    </font>
    <font>
      <b/>
      <sz val="10"/>
      <color indexed="10"/>
      <name val="Verdana"/>
      <family val="2"/>
    </font>
    <font>
      <sz val="10"/>
      <color indexed="44"/>
      <name val="Arial"/>
      <family val="2"/>
    </font>
    <font>
      <sz val="14"/>
      <name val="Arial"/>
      <family val="2"/>
    </font>
    <font>
      <b/>
      <sz val="16"/>
      <name val="Arial"/>
      <family val="2"/>
    </font>
    <font>
      <sz val="16"/>
      <name val="Arial"/>
      <family val="2"/>
    </font>
    <font>
      <b/>
      <sz val="8"/>
      <name val="Arial"/>
      <family val="2"/>
    </font>
    <font>
      <sz val="8"/>
      <color indexed="81"/>
      <name val="Tahoma"/>
      <family val="2"/>
    </font>
    <font>
      <b/>
      <sz val="8"/>
      <color indexed="81"/>
      <name val="Tahoma"/>
      <family val="2"/>
    </font>
    <font>
      <sz val="10"/>
      <name val="Arial"/>
      <family val="2"/>
    </font>
    <font>
      <sz val="10"/>
      <name val="Arial"/>
      <family val="2"/>
    </font>
    <font>
      <i/>
      <sz val="10"/>
      <name val="Arial"/>
      <family val="2"/>
    </font>
    <font>
      <b/>
      <strike/>
      <sz val="10"/>
      <name val="Arial"/>
      <family val="2"/>
    </font>
    <font>
      <b/>
      <u/>
      <sz val="10"/>
      <name val="Arial"/>
      <family val="2"/>
    </font>
    <font>
      <u/>
      <sz val="10"/>
      <name val="Arial"/>
      <family val="2"/>
    </font>
    <font>
      <sz val="9"/>
      <name val="FS Elliot"/>
    </font>
    <font>
      <sz val="9"/>
      <name val="Arial"/>
      <family val="2"/>
    </font>
    <font>
      <i/>
      <sz val="10"/>
      <color indexed="8"/>
      <name val="Arial"/>
      <family val="2"/>
    </font>
    <font>
      <b/>
      <sz val="10"/>
      <color indexed="8"/>
      <name val="Arial"/>
      <family val="2"/>
    </font>
    <font>
      <b/>
      <u/>
      <sz val="10"/>
      <color indexed="12"/>
      <name val="Arial"/>
      <family val="2"/>
    </font>
    <font>
      <b/>
      <i/>
      <sz val="10"/>
      <color indexed="8"/>
      <name val="Arial"/>
      <family val="2"/>
    </font>
    <font>
      <sz val="10"/>
      <color theme="0"/>
      <name val="Arial"/>
      <family val="2"/>
    </font>
    <font>
      <b/>
      <sz val="10"/>
      <color rgb="FFFF0000"/>
      <name val="Arial"/>
      <family val="2"/>
    </font>
    <font>
      <b/>
      <sz val="20"/>
      <color rgb="FFFF0000"/>
      <name val="Arial"/>
      <family val="2"/>
    </font>
    <font>
      <sz val="20"/>
      <color rgb="FFFF0000"/>
      <name val="Arial"/>
      <family val="2"/>
    </font>
    <font>
      <sz val="10"/>
      <color rgb="FFFF0000"/>
      <name val="Arial"/>
      <family val="2"/>
    </font>
    <font>
      <u/>
      <sz val="10"/>
      <color rgb="FFFF0000"/>
      <name val="Arial"/>
      <family val="2"/>
    </font>
    <font>
      <b/>
      <sz val="10"/>
      <color theme="0"/>
      <name val="Arial"/>
      <family val="2"/>
    </font>
    <font>
      <b/>
      <sz val="14"/>
      <color theme="0"/>
      <name val="Arial"/>
      <family val="2"/>
    </font>
    <font>
      <b/>
      <sz val="12"/>
      <color theme="0"/>
      <name val="Arial"/>
      <family val="2"/>
    </font>
    <font>
      <b/>
      <sz val="12"/>
      <color rgb="FFE30045"/>
      <name val="Verdana"/>
      <family val="2"/>
    </font>
    <font>
      <sz val="12"/>
      <color rgb="FFFF0000"/>
      <name val="Verdana"/>
      <family val="2"/>
    </font>
    <font>
      <sz val="12"/>
      <color theme="0"/>
      <name val="Arial"/>
      <family val="2"/>
    </font>
    <font>
      <sz val="10"/>
      <color theme="1"/>
      <name val="Arial"/>
      <family val="2"/>
    </font>
    <font>
      <b/>
      <sz val="12"/>
      <color rgb="FFFF0000"/>
      <name val="Verdana"/>
      <family val="2"/>
    </font>
    <font>
      <u/>
      <sz val="10"/>
      <color theme="0"/>
      <name val="Arial"/>
      <family val="2"/>
    </font>
    <font>
      <b/>
      <sz val="20"/>
      <color rgb="FFE30045"/>
      <name val="Verdana"/>
      <family val="2"/>
    </font>
    <font>
      <b/>
      <sz val="10"/>
      <color theme="1"/>
      <name val="Arial"/>
      <family val="2"/>
    </font>
    <font>
      <sz val="10"/>
      <color rgb="FF7030A0"/>
      <name val="Arial"/>
      <family val="2"/>
    </font>
    <font>
      <b/>
      <u/>
      <sz val="10"/>
      <color theme="1"/>
      <name val="Arial"/>
      <family val="2"/>
    </font>
    <font>
      <b/>
      <i/>
      <sz val="10"/>
      <color theme="1"/>
      <name val="Arial"/>
      <family val="2"/>
    </font>
    <font>
      <u/>
      <sz val="17"/>
      <color rgb="FF000000"/>
      <name val="Calibri"/>
      <family val="2"/>
    </font>
    <font>
      <b/>
      <sz val="10"/>
      <color rgb="FF430556"/>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7" tint="-0.24994659260841701"/>
        <bgColor indexed="64"/>
      </patternFill>
    </fill>
    <fill>
      <patternFill patternType="solid">
        <fgColor rgb="FF792B8B"/>
        <bgColor indexed="64"/>
      </patternFill>
    </fill>
    <fill>
      <patternFill patternType="solid">
        <fgColor rgb="FFE1DDCF"/>
        <bgColor indexed="64"/>
      </patternFill>
    </fill>
    <fill>
      <patternFill patternType="solid">
        <fgColor theme="0" tint="-0.14996795556505021"/>
        <bgColor indexed="64"/>
      </patternFill>
    </fill>
    <fill>
      <patternFill patternType="solid">
        <fgColor theme="0" tint="-0.14999847407452621"/>
        <bgColor indexed="64"/>
      </patternFill>
    </fill>
  </fills>
  <borders count="118">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right style="thin">
        <color indexed="9"/>
      </right>
      <top/>
      <bottom/>
      <diagonal/>
    </border>
    <border>
      <left/>
      <right/>
      <top/>
      <bottom style="thin">
        <color indexed="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top style="thin">
        <color indexed="64"/>
      </top>
      <bottom style="double">
        <color indexed="64"/>
      </bottom>
      <diagonal/>
    </border>
    <border>
      <left/>
      <right style="medium">
        <color indexed="64"/>
      </right>
      <top/>
      <bottom/>
      <diagonal/>
    </border>
    <border>
      <left/>
      <right style="thin">
        <color indexed="9"/>
      </right>
      <top/>
      <bottom style="thin">
        <color indexed="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style="thick">
        <color theme="0" tint="-0.499984740745262"/>
      </top>
      <bottom/>
      <diagonal/>
    </border>
    <border>
      <left style="thick">
        <color theme="0" tint="-0.499984740745262"/>
      </left>
      <right/>
      <top style="thick">
        <color theme="0" tint="-0.499984740745262"/>
      </top>
      <bottom/>
      <diagonal/>
    </border>
    <border>
      <left/>
      <right style="thick">
        <color theme="0" tint="-0.499984740745262"/>
      </right>
      <top style="thick">
        <color theme="0" tint="-0.499984740745262"/>
      </top>
      <bottom/>
      <diagonal/>
    </border>
    <border>
      <left style="medium">
        <color theme="0" tint="-0.499984740745262"/>
      </left>
      <right style="medium">
        <color theme="0" tint="-0.499984740745262"/>
      </right>
      <top/>
      <bottom/>
      <diagonal/>
    </border>
    <border>
      <left style="thick">
        <color theme="0" tint="-0.499984740745262"/>
      </left>
      <right/>
      <top style="thin">
        <color indexed="9"/>
      </top>
      <bottom style="thin">
        <color indexed="9"/>
      </bottom>
      <diagonal/>
    </border>
    <border>
      <left/>
      <right style="thick">
        <color theme="0" tint="-0.499984740745262"/>
      </right>
      <top style="thin">
        <color indexed="9"/>
      </top>
      <bottom style="thin">
        <color indexed="9"/>
      </bottom>
      <diagonal/>
    </border>
    <border>
      <left style="thick">
        <color theme="0" tint="-0.499984740745262"/>
      </left>
      <right/>
      <top style="thin">
        <color indexed="9"/>
      </top>
      <bottom style="thick">
        <color theme="0" tint="-0.499984740745262"/>
      </bottom>
      <diagonal/>
    </border>
    <border>
      <left/>
      <right style="thin">
        <color indexed="9"/>
      </right>
      <top style="thin">
        <color indexed="9"/>
      </top>
      <bottom style="thick">
        <color theme="0" tint="-0.499984740745262"/>
      </bottom>
      <diagonal/>
    </border>
    <border>
      <left style="thin">
        <color indexed="9"/>
      </left>
      <right style="thin">
        <color indexed="9"/>
      </right>
      <top/>
      <bottom style="thick">
        <color theme="0" tint="-0.499984740745262"/>
      </bottom>
      <diagonal/>
    </border>
    <border>
      <left style="thin">
        <color indexed="9"/>
      </left>
      <right style="thin">
        <color indexed="9"/>
      </right>
      <top style="thin">
        <color indexed="9"/>
      </top>
      <bottom style="thick">
        <color theme="0" tint="-0.499984740745262"/>
      </bottom>
      <diagonal/>
    </border>
    <border>
      <left style="thin">
        <color indexed="9"/>
      </left>
      <right/>
      <top/>
      <bottom style="thick">
        <color theme="0" tint="-0.499984740745262"/>
      </bottom>
      <diagonal/>
    </border>
    <border>
      <left/>
      <right style="thick">
        <color theme="0" tint="-0.499984740745262"/>
      </right>
      <top style="thin">
        <color indexed="9"/>
      </top>
      <bottom style="thick">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thick">
        <color theme="0" tint="-0.499984740745262"/>
      </left>
      <right/>
      <top style="thick">
        <color theme="0" tint="-0.499984740745262"/>
      </top>
      <bottom style="thin">
        <color indexed="9"/>
      </bottom>
      <diagonal/>
    </border>
    <border>
      <left/>
      <right/>
      <top style="thick">
        <color theme="0" tint="-0.499984740745262"/>
      </top>
      <bottom style="thin">
        <color indexed="9"/>
      </bottom>
      <diagonal/>
    </border>
    <border>
      <left/>
      <right style="thick">
        <color theme="0" tint="-0.499984740745262"/>
      </right>
      <top style="thick">
        <color theme="0" tint="-0.499984740745262"/>
      </top>
      <bottom style="thin">
        <color indexed="9"/>
      </bottom>
      <diagonal/>
    </border>
    <border>
      <left style="medium">
        <color theme="0" tint="-0.499984740745262"/>
      </left>
      <right style="medium">
        <color theme="0" tint="-0.499984740745262"/>
      </right>
      <top style="thin">
        <color theme="0" tint="-0.499984740745262"/>
      </top>
      <bottom/>
      <diagonal/>
    </border>
    <border>
      <left/>
      <right style="thin">
        <color indexed="9"/>
      </right>
      <top/>
      <bottom style="thick">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diagonal/>
    </border>
    <border>
      <left style="medium">
        <color theme="0" tint="-0.499984740745262"/>
      </left>
      <right style="medium">
        <color indexed="62"/>
      </right>
      <top style="medium">
        <color theme="0" tint="-0.499984740745262"/>
      </top>
      <bottom style="medium">
        <color theme="0" tint="-0.499984740745262"/>
      </bottom>
      <diagonal/>
    </border>
    <border>
      <left style="medium">
        <color indexed="62"/>
      </left>
      <right style="medium">
        <color theme="0" tint="-0.499984740745262"/>
      </right>
      <top style="medium">
        <color theme="0" tint="-0.499984740745262"/>
      </top>
      <bottom style="medium">
        <color theme="0" tint="-0.499984740745262"/>
      </bottom>
      <diagonal/>
    </border>
    <border>
      <left style="medium">
        <color indexed="62"/>
      </left>
      <right style="medium">
        <color indexed="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indexed="62"/>
      </left>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style="thin">
        <color indexed="9"/>
      </right>
      <top style="medium">
        <color theme="0" tint="-0.499984740745262"/>
      </top>
      <bottom style="medium">
        <color theme="0" tint="-0.499984740745262"/>
      </bottom>
      <diagonal/>
    </border>
    <border>
      <left style="thin">
        <color indexed="9"/>
      </left>
      <right style="medium">
        <color theme="0" tint="-0.499984740745262"/>
      </right>
      <top style="medium">
        <color theme="0" tint="-0.499984740745262"/>
      </top>
      <bottom style="medium">
        <color theme="0" tint="-0.499984740745262"/>
      </bottom>
      <diagonal/>
    </border>
    <border>
      <left style="medium">
        <color theme="0" tint="-0.499984740745262"/>
      </left>
      <right style="thin">
        <color indexed="9"/>
      </right>
      <top style="thin">
        <color theme="0" tint="-0.499984740745262"/>
      </top>
      <bottom style="medium">
        <color theme="0" tint="-0.499984740745262"/>
      </bottom>
      <diagonal/>
    </border>
    <border>
      <left style="thin">
        <color indexed="9"/>
      </left>
      <right style="thin">
        <color indexed="9"/>
      </right>
      <top style="thin">
        <color theme="0" tint="-0.499984740745262"/>
      </top>
      <bottom style="medium">
        <color theme="0" tint="-0.499984740745262"/>
      </bottom>
      <diagonal/>
    </border>
    <border>
      <left style="thin">
        <color indexed="9"/>
      </left>
      <right style="medium">
        <color theme="0" tint="-0.499984740745262"/>
      </right>
      <top style="thin">
        <color theme="0" tint="-0.499984740745262"/>
      </top>
      <bottom style="medium">
        <color theme="0" tint="-0.499984740745262"/>
      </bottom>
      <diagonal/>
    </border>
    <border>
      <left style="thin">
        <color indexed="9"/>
      </left>
      <right style="thin">
        <color indexed="9"/>
      </right>
      <top style="medium">
        <color theme="0" tint="-0.499984740745262"/>
      </top>
      <bottom style="medium">
        <color theme="0" tint="-0.499984740745262"/>
      </bottom>
      <diagonal/>
    </border>
    <border>
      <left style="medium">
        <color theme="0" tint="-0.499984740745262"/>
      </left>
      <right style="thin">
        <color indexed="9"/>
      </right>
      <top style="thin">
        <color theme="0" tint="-0.499984740745262"/>
      </top>
      <bottom style="thin">
        <color theme="0" tint="-0.499984740745262"/>
      </bottom>
      <diagonal/>
    </border>
    <border>
      <left style="thin">
        <color indexed="9"/>
      </left>
      <right style="thin">
        <color indexed="9"/>
      </right>
      <top style="thin">
        <color theme="0" tint="-0.499984740745262"/>
      </top>
      <bottom style="thin">
        <color theme="0" tint="-0.499984740745262"/>
      </bottom>
      <diagonal/>
    </border>
    <border>
      <left style="thin">
        <color indexed="9"/>
      </left>
      <right style="medium">
        <color theme="0" tint="-0.499984740745262"/>
      </right>
      <top style="thin">
        <color theme="0" tint="-0.499984740745262"/>
      </top>
      <bottom style="thin">
        <color theme="0" tint="-0.499984740745262"/>
      </bottom>
      <diagonal/>
    </border>
    <border>
      <left style="medium">
        <color theme="0" tint="-0.499984740745262"/>
      </left>
      <right style="thin">
        <color indexed="9"/>
      </right>
      <top style="medium">
        <color theme="0" tint="-0.499984740745262"/>
      </top>
      <bottom style="thin">
        <color theme="0" tint="-0.499984740745262"/>
      </bottom>
      <diagonal/>
    </border>
    <border>
      <left style="thin">
        <color indexed="9"/>
      </left>
      <right style="thin">
        <color indexed="9"/>
      </right>
      <top style="medium">
        <color theme="0" tint="-0.499984740745262"/>
      </top>
      <bottom style="thin">
        <color theme="0" tint="-0.499984740745262"/>
      </bottom>
      <diagonal/>
    </border>
    <border>
      <left style="thin">
        <color indexed="9"/>
      </left>
      <right style="medium">
        <color theme="0" tint="-0.499984740745262"/>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medium">
        <color theme="0" tint="-0.499984740745262"/>
      </bottom>
      <diagonal/>
    </border>
    <border>
      <left style="medium">
        <color theme="0" tint="-0.499984740745262"/>
      </left>
      <right/>
      <top style="medium">
        <color theme="0" tint="-0.499984740745262"/>
      </top>
      <bottom style="medium">
        <color indexed="51"/>
      </bottom>
      <diagonal/>
    </border>
    <border>
      <left/>
      <right/>
      <top style="medium">
        <color theme="0" tint="-0.499984740745262"/>
      </top>
      <bottom style="medium">
        <color indexed="51"/>
      </bottom>
      <diagonal/>
    </border>
    <border>
      <left/>
      <right style="medium">
        <color theme="0" tint="-0.499984740745262"/>
      </right>
      <top style="medium">
        <color theme="0" tint="-0.499984740745262"/>
      </top>
      <bottom style="medium">
        <color indexed="51"/>
      </bottom>
      <diagonal/>
    </border>
    <border>
      <left style="medium">
        <color theme="0" tint="-0.499984740745262"/>
      </left>
      <right/>
      <top style="medium">
        <color indexed="51"/>
      </top>
      <bottom style="medium">
        <color theme="0" tint="-0.499984740745262"/>
      </bottom>
      <diagonal/>
    </border>
    <border>
      <left/>
      <right/>
      <top style="medium">
        <color indexed="51"/>
      </top>
      <bottom style="medium">
        <color theme="0" tint="-0.499984740745262"/>
      </bottom>
      <diagonal/>
    </border>
    <border>
      <left/>
      <right style="medium">
        <color theme="0" tint="-0.499984740745262"/>
      </right>
      <top style="medium">
        <color indexed="51"/>
      </top>
      <bottom style="medium">
        <color theme="0" tint="-0.49998474074526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30" fillId="0" borderId="0"/>
    <xf numFmtId="9" fontId="1" fillId="0" borderId="0" applyFont="0" applyFill="0" applyBorder="0" applyAlignment="0" applyProtection="0"/>
  </cellStyleXfs>
  <cellXfs count="866">
    <xf numFmtId="0" fontId="0" fillId="0" borderId="0" xfId="0"/>
    <xf numFmtId="0" fontId="0" fillId="2" borderId="1" xfId="0" applyFill="1" applyBorder="1" applyProtection="1"/>
    <xf numFmtId="0" fontId="9" fillId="2" borderId="1" xfId="0" applyFont="1" applyFill="1" applyBorder="1" applyProtection="1"/>
    <xf numFmtId="0" fontId="14" fillId="2" borderId="1" xfId="0" applyFont="1" applyFill="1" applyBorder="1" applyAlignment="1" applyProtection="1">
      <alignment horizontal="left" vertical="center"/>
    </xf>
    <xf numFmtId="0" fontId="3" fillId="2" borderId="1" xfId="0" applyFont="1" applyFill="1" applyBorder="1" applyAlignment="1" applyProtection="1">
      <alignment horizontal="right"/>
    </xf>
    <xf numFmtId="0" fontId="3" fillId="2" borderId="1" xfId="0" applyFont="1" applyFill="1" applyBorder="1" applyAlignment="1" applyProtection="1">
      <alignment horizontal="left"/>
    </xf>
    <xf numFmtId="0" fontId="4" fillId="2" borderId="1" xfId="0" applyFont="1" applyFill="1" applyBorder="1" applyAlignment="1" applyProtection="1">
      <alignment horizontal="left"/>
    </xf>
    <xf numFmtId="0" fontId="0" fillId="2" borderId="2" xfId="0" applyFill="1" applyBorder="1" applyProtection="1"/>
    <xf numFmtId="0" fontId="14" fillId="2" borderId="2" xfId="0" applyFont="1" applyFill="1" applyBorder="1" applyAlignment="1" applyProtection="1">
      <alignment horizontal="left" vertical="center"/>
    </xf>
    <xf numFmtId="0" fontId="0" fillId="2" borderId="3" xfId="0" applyFill="1" applyBorder="1" applyProtection="1"/>
    <xf numFmtId="0" fontId="0" fillId="2" borderId="4" xfId="0" applyFill="1" applyBorder="1" applyProtection="1"/>
    <xf numFmtId="0" fontId="0" fillId="2" borderId="5" xfId="0" applyFill="1" applyBorder="1" applyProtection="1"/>
    <xf numFmtId="0" fontId="14" fillId="2" borderId="6" xfId="0" applyFont="1" applyFill="1" applyBorder="1" applyAlignment="1" applyProtection="1">
      <alignment horizontal="left"/>
    </xf>
    <xf numFmtId="0" fontId="3" fillId="2" borderId="4" xfId="0" applyFont="1" applyFill="1" applyBorder="1" applyAlignment="1" applyProtection="1">
      <alignment horizontal="right"/>
    </xf>
    <xf numFmtId="0" fontId="3" fillId="2" borderId="7" xfId="0" applyFont="1" applyFill="1" applyBorder="1" applyAlignment="1" applyProtection="1">
      <alignment horizontal="right"/>
    </xf>
    <xf numFmtId="0" fontId="3" fillId="2" borderId="4" xfId="0" applyFont="1" applyFill="1" applyBorder="1" applyAlignment="1" applyProtection="1">
      <alignment horizontal="left"/>
    </xf>
    <xf numFmtId="0" fontId="3" fillId="2" borderId="3" xfId="0" applyFont="1" applyFill="1" applyBorder="1" applyAlignment="1" applyProtection="1">
      <alignment horizontal="right"/>
    </xf>
    <xf numFmtId="0" fontId="3" fillId="2" borderId="2" xfId="0" applyFont="1" applyFill="1" applyBorder="1" applyAlignment="1" applyProtection="1">
      <alignment horizontal="left"/>
    </xf>
    <xf numFmtId="0" fontId="3" fillId="2" borderId="5" xfId="0" applyFont="1" applyFill="1" applyBorder="1" applyAlignment="1" applyProtection="1">
      <alignment horizontal="right"/>
    </xf>
    <xf numFmtId="0" fontId="4" fillId="2" borderId="4" xfId="0" applyFont="1" applyFill="1" applyBorder="1" applyAlignment="1" applyProtection="1">
      <alignment horizontal="left"/>
    </xf>
    <xf numFmtId="0" fontId="3" fillId="2" borderId="3" xfId="0" applyFont="1" applyFill="1" applyBorder="1" applyAlignment="1" applyProtection="1">
      <alignment horizontal="left"/>
    </xf>
    <xf numFmtId="0" fontId="3" fillId="2" borderId="5" xfId="0" applyFont="1" applyFill="1" applyBorder="1" applyAlignment="1" applyProtection="1">
      <alignment horizontal="left"/>
    </xf>
    <xf numFmtId="0" fontId="4" fillId="2" borderId="5" xfId="0" applyFont="1" applyFill="1" applyBorder="1" applyAlignment="1" applyProtection="1">
      <alignment horizontal="left"/>
    </xf>
    <xf numFmtId="0" fontId="0" fillId="2" borderId="7" xfId="0" applyFill="1" applyBorder="1" applyProtection="1"/>
    <xf numFmtId="0" fontId="9" fillId="2" borderId="7" xfId="0" applyFont="1" applyFill="1" applyBorder="1" applyProtection="1"/>
    <xf numFmtId="0" fontId="3" fillId="2" borderId="8" xfId="0" applyFont="1" applyFill="1" applyBorder="1" applyAlignment="1" applyProtection="1">
      <alignment horizontal="left"/>
    </xf>
    <xf numFmtId="0" fontId="3" fillId="2" borderId="7" xfId="0" applyFont="1" applyFill="1" applyBorder="1" applyAlignment="1" applyProtection="1">
      <alignment horizontal="left"/>
    </xf>
    <xf numFmtId="0" fontId="3" fillId="2" borderId="9" xfId="0" applyFont="1" applyFill="1" applyBorder="1" applyAlignment="1" applyProtection="1">
      <alignment horizontal="left"/>
    </xf>
    <xf numFmtId="0" fontId="3" fillId="2" borderId="10" xfId="0" applyFont="1" applyFill="1" applyBorder="1" applyAlignment="1" applyProtection="1">
      <alignment horizontal="left"/>
    </xf>
    <xf numFmtId="0" fontId="0" fillId="2" borderId="8" xfId="0" applyFill="1" applyBorder="1" applyProtection="1"/>
    <xf numFmtId="0" fontId="14" fillId="2" borderId="11" xfId="0" applyFont="1" applyFill="1" applyBorder="1" applyAlignment="1" applyProtection="1">
      <alignment horizontal="left" vertical="center"/>
    </xf>
    <xf numFmtId="0" fontId="0" fillId="2" borderId="11" xfId="0" applyFill="1" applyBorder="1" applyProtection="1"/>
    <xf numFmtId="0" fontId="3" fillId="2" borderId="11" xfId="0" applyFont="1" applyFill="1" applyBorder="1" applyAlignment="1" applyProtection="1">
      <alignment horizontal="right"/>
    </xf>
    <xf numFmtId="0" fontId="17" fillId="2" borderId="1" xfId="0" applyFont="1" applyFill="1" applyBorder="1" applyProtection="1"/>
    <xf numFmtId="0" fontId="17" fillId="2" borderId="7" xfId="0" applyFont="1" applyFill="1" applyBorder="1" applyProtection="1"/>
    <xf numFmtId="0" fontId="11" fillId="2" borderId="0" xfId="0" applyFont="1" applyFill="1"/>
    <xf numFmtId="0" fontId="5" fillId="2" borderId="0" xfId="0" applyFont="1" applyFill="1"/>
    <xf numFmtId="0" fontId="0" fillId="2" borderId="0" xfId="0" applyFill="1"/>
    <xf numFmtId="0" fontId="3" fillId="2" borderId="0" xfId="0" applyFont="1" applyFill="1"/>
    <xf numFmtId="0" fontId="0" fillId="2" borderId="0" xfId="0" applyFill="1" applyBorder="1"/>
    <xf numFmtId="0" fontId="3" fillId="2" borderId="0" xfId="0" applyFont="1" applyFill="1" applyBorder="1" applyAlignment="1">
      <alignment horizontal="right" vertical="center"/>
    </xf>
    <xf numFmtId="0" fontId="3" fillId="2" borderId="0" xfId="0" applyFont="1" applyFill="1" applyBorder="1"/>
    <xf numFmtId="0" fontId="17" fillId="2" borderId="3" xfId="0" applyFont="1" applyFill="1" applyBorder="1" applyProtection="1"/>
    <xf numFmtId="0" fontId="17" fillId="2" borderId="4" xfId="0" applyFont="1" applyFill="1" applyBorder="1" applyProtection="1"/>
    <xf numFmtId="0" fontId="1" fillId="2" borderId="2" xfId="0" applyFont="1" applyFill="1" applyBorder="1" applyProtection="1"/>
    <xf numFmtId="0" fontId="0" fillId="2" borderId="11" xfId="0" applyFill="1" applyBorder="1" applyAlignment="1" applyProtection="1">
      <alignment horizontal="right"/>
    </xf>
    <xf numFmtId="0" fontId="3" fillId="2" borderId="2" xfId="0" applyFont="1" applyFill="1" applyBorder="1" applyAlignment="1" applyProtection="1">
      <alignment horizontal="right"/>
    </xf>
    <xf numFmtId="0" fontId="0" fillId="2" borderId="2" xfId="0" applyFill="1" applyBorder="1" applyAlignment="1" applyProtection="1">
      <alignment horizontal="right"/>
    </xf>
    <xf numFmtId="0" fontId="0" fillId="2" borderId="0" xfId="0" applyFill="1" applyAlignment="1">
      <alignment horizontal="center"/>
    </xf>
    <xf numFmtId="0" fontId="17" fillId="2" borderId="0" xfId="0" applyFont="1" applyFill="1"/>
    <xf numFmtId="0" fontId="17" fillId="2" borderId="0" xfId="0" applyFont="1" applyFill="1" applyBorder="1"/>
    <xf numFmtId="0" fontId="0" fillId="2" borderId="0" xfId="0" applyFill="1" applyBorder="1" applyAlignment="1">
      <alignment horizontal="center"/>
    </xf>
    <xf numFmtId="164" fontId="0" fillId="2" borderId="0" xfId="2" applyNumberFormat="1" applyFont="1" applyFill="1" applyBorder="1"/>
    <xf numFmtId="0" fontId="0" fillId="2" borderId="0" xfId="0" applyFill="1" applyProtection="1"/>
    <xf numFmtId="0" fontId="2" fillId="2" borderId="0" xfId="0" applyFont="1" applyFill="1" applyProtection="1"/>
    <xf numFmtId="0" fontId="0" fillId="2" borderId="0" xfId="0" applyFill="1" applyAlignment="1" applyProtection="1">
      <alignment horizontal="center"/>
    </xf>
    <xf numFmtId="0" fontId="7" fillId="2" borderId="0" xfId="0" applyFont="1" applyFill="1"/>
    <xf numFmtId="0" fontId="3" fillId="2" borderId="12" xfId="0" applyFont="1" applyFill="1" applyBorder="1" applyAlignment="1" applyProtection="1">
      <alignment vertical="top" wrapText="1"/>
    </xf>
    <xf numFmtId="0" fontId="7" fillId="2" borderId="0" xfId="0" applyFont="1" applyFill="1" applyBorder="1"/>
    <xf numFmtId="0" fontId="23" fillId="2" borderId="0" xfId="0" applyFont="1" applyFill="1"/>
    <xf numFmtId="0" fontId="0" fillId="2" borderId="0" xfId="0" applyFill="1" applyBorder="1" applyProtection="1"/>
    <xf numFmtId="0" fontId="12" fillId="2" borderId="0" xfId="0" applyFont="1" applyFill="1" applyBorder="1" applyAlignment="1">
      <alignment horizontal="center" vertical="center"/>
    </xf>
    <xf numFmtId="0" fontId="12" fillId="2" borderId="0" xfId="0" applyFont="1" applyFill="1" applyBorder="1"/>
    <xf numFmtId="0" fontId="17" fillId="2" borderId="0" xfId="0" applyFont="1" applyFill="1" applyProtection="1"/>
    <xf numFmtId="0" fontId="3" fillId="2" borderId="0" xfId="0" applyFont="1" applyFill="1" applyBorder="1" applyProtection="1"/>
    <xf numFmtId="0" fontId="0" fillId="2" borderId="0" xfId="0" applyFill="1" applyBorder="1" applyAlignment="1" applyProtection="1"/>
    <xf numFmtId="0" fontId="0" fillId="2" borderId="0" xfId="0" applyFill="1" applyBorder="1" applyAlignment="1" applyProtection="1">
      <alignment horizontal="center"/>
    </xf>
    <xf numFmtId="0" fontId="4" fillId="2" borderId="0" xfId="0" applyFont="1" applyFill="1" applyBorder="1" applyAlignment="1" applyProtection="1">
      <alignment horizontal="center"/>
    </xf>
    <xf numFmtId="0" fontId="4" fillId="2" borderId="0" xfId="0" applyFont="1" applyFill="1" applyBorder="1" applyAlignment="1" applyProtection="1"/>
    <xf numFmtId="0" fontId="4" fillId="2" borderId="0" xfId="0" applyFont="1" applyFill="1" applyAlignment="1" applyProtection="1"/>
    <xf numFmtId="0" fontId="2" fillId="2" borderId="0" xfId="0" applyFont="1" applyFill="1" applyBorder="1" applyProtection="1"/>
    <xf numFmtId="0" fontId="3" fillId="2" borderId="0" xfId="0" applyFont="1" applyFill="1" applyBorder="1" applyAlignment="1" applyProtection="1">
      <alignment horizontal="right"/>
    </xf>
    <xf numFmtId="0" fontId="0" fillId="2" borderId="0" xfId="0" applyFill="1" applyBorder="1" applyAlignment="1" applyProtection="1">
      <alignment horizontal="center" vertical="top" wrapText="1"/>
    </xf>
    <xf numFmtId="0" fontId="12" fillId="2" borderId="0" xfId="0" applyFont="1" applyFill="1" applyBorder="1" applyAlignment="1">
      <alignment horizontal="left" vertical="center"/>
    </xf>
    <xf numFmtId="0" fontId="15" fillId="2" borderId="0" xfId="0" applyFont="1" applyFill="1" applyProtection="1"/>
    <xf numFmtId="0" fontId="6" fillId="2" borderId="0" xfId="0" applyFont="1" applyFill="1" applyBorder="1" applyAlignment="1">
      <alignment horizontal="left"/>
    </xf>
    <xf numFmtId="0" fontId="17" fillId="2" borderId="0" xfId="0" applyFont="1" applyFill="1" applyBorder="1" applyProtection="1"/>
    <xf numFmtId="0" fontId="4" fillId="2" borderId="0" xfId="0" applyFont="1" applyFill="1" applyBorder="1" applyAlignment="1" applyProtection="1">
      <alignment horizontal="left"/>
    </xf>
    <xf numFmtId="0" fontId="0" fillId="2" borderId="13" xfId="0" applyFill="1" applyBorder="1" applyAlignment="1" applyProtection="1">
      <alignment horizontal="left"/>
    </xf>
    <xf numFmtId="0" fontId="0" fillId="2" borderId="10" xfId="0" applyFill="1" applyBorder="1" applyAlignment="1" applyProtection="1">
      <alignment horizontal="left"/>
    </xf>
    <xf numFmtId="0" fontId="0" fillId="2" borderId="0" xfId="0" applyFill="1" applyBorder="1" applyAlignment="1" applyProtection="1">
      <alignment horizontal="left"/>
    </xf>
    <xf numFmtId="0" fontId="12" fillId="2" borderId="0" xfId="0" applyFont="1" applyFill="1" applyBorder="1" applyProtection="1"/>
    <xf numFmtId="0" fontId="0" fillId="2" borderId="0" xfId="0" applyFill="1" applyBorder="1" applyAlignment="1" applyProtection="1">
      <alignment horizontal="left" vertical="top" wrapText="1"/>
    </xf>
    <xf numFmtId="164" fontId="0" fillId="2" borderId="0" xfId="2" applyNumberFormat="1" applyFont="1" applyFill="1" applyBorder="1" applyProtection="1"/>
    <xf numFmtId="0" fontId="8" fillId="2" borderId="0" xfId="0" applyFont="1" applyFill="1" applyBorder="1" applyAlignment="1" applyProtection="1">
      <alignment horizontal="right" vertical="center"/>
    </xf>
    <xf numFmtId="164" fontId="8" fillId="2" borderId="0" xfId="2" applyNumberFormat="1" applyFont="1" applyFill="1" applyBorder="1" applyAlignment="1" applyProtection="1">
      <alignment vertical="center"/>
    </xf>
    <xf numFmtId="0" fontId="0" fillId="2" borderId="0" xfId="0" applyFill="1" applyBorder="1" applyAlignment="1" applyProtection="1">
      <alignment vertical="top"/>
    </xf>
    <xf numFmtId="0" fontId="2" fillId="2" borderId="0" xfId="0" applyFont="1" applyFill="1" applyBorder="1" applyAlignment="1" applyProtection="1">
      <alignment horizontal="right"/>
    </xf>
    <xf numFmtId="0" fontId="10" fillId="2" borderId="0" xfId="0" applyFont="1" applyFill="1" applyBorder="1" applyProtection="1"/>
    <xf numFmtId="0" fontId="7" fillId="2" borderId="0" xfId="0" applyFont="1" applyFill="1" applyProtection="1"/>
    <xf numFmtId="0" fontId="12" fillId="2" borderId="0" xfId="0" applyFont="1" applyFill="1" applyBorder="1" applyAlignment="1" applyProtection="1">
      <alignment horizontal="center"/>
    </xf>
    <xf numFmtId="9" fontId="0" fillId="2" borderId="0" xfId="5" applyFont="1" applyFill="1" applyBorder="1" applyProtection="1"/>
    <xf numFmtId="0" fontId="27" fillId="2" borderId="0" xfId="0" applyFont="1" applyFill="1" applyBorder="1" applyAlignment="1" applyProtection="1">
      <alignment horizontal="center" vertical="center"/>
    </xf>
    <xf numFmtId="0" fontId="3" fillId="2" borderId="0" xfId="0" applyFont="1" applyFill="1" applyBorder="1" applyAlignment="1">
      <alignment horizontal="left"/>
    </xf>
    <xf numFmtId="0" fontId="9" fillId="2" borderId="3" xfId="0" applyFont="1" applyFill="1" applyBorder="1" applyProtection="1"/>
    <xf numFmtId="0" fontId="12" fillId="2" borderId="0" xfId="0" applyFont="1" applyFill="1" applyBorder="1" applyAlignment="1">
      <alignment horizontal="left"/>
    </xf>
    <xf numFmtId="0" fontId="31" fillId="0" borderId="0" xfId="0" applyFont="1"/>
    <xf numFmtId="0" fontId="3" fillId="2" borderId="0" xfId="0" applyFont="1" applyFill="1" applyBorder="1" applyAlignment="1" applyProtection="1">
      <alignment vertical="top" wrapText="1"/>
    </xf>
    <xf numFmtId="0" fontId="4" fillId="2" borderId="0" xfId="0" applyFont="1" applyFill="1" applyBorder="1" applyProtection="1"/>
    <xf numFmtId="0" fontId="4" fillId="2" borderId="0" xfId="0" applyFont="1" applyFill="1" applyProtection="1"/>
    <xf numFmtId="2" fontId="0" fillId="2" borderId="0" xfId="0" applyNumberFormat="1" applyFill="1" applyBorder="1" applyProtection="1"/>
    <xf numFmtId="1" fontId="0" fillId="2" borderId="0" xfId="0" applyNumberFormat="1" applyFill="1" applyBorder="1" applyProtection="1"/>
    <xf numFmtId="0" fontId="1" fillId="2" borderId="2" xfId="0" applyFont="1" applyFill="1" applyBorder="1" applyAlignment="1" applyProtection="1">
      <alignment horizontal="right"/>
    </xf>
    <xf numFmtId="0" fontId="34" fillId="2" borderId="0" xfId="0" applyFont="1" applyFill="1"/>
    <xf numFmtId="0" fontId="3" fillId="2" borderId="0" xfId="0" applyFont="1" applyFill="1" applyBorder="1" applyAlignment="1">
      <alignment horizontal="right" vertical="top" wrapText="1"/>
    </xf>
    <xf numFmtId="0" fontId="17" fillId="2" borderId="8" xfId="0" applyFont="1" applyFill="1" applyBorder="1" applyProtection="1"/>
    <xf numFmtId="0" fontId="0" fillId="2" borderId="0" xfId="0" applyFill="1" applyBorder="1" applyAlignment="1" applyProtection="1">
      <alignment horizontal="center" vertical="center" wrapText="1"/>
    </xf>
    <xf numFmtId="0" fontId="52" fillId="2" borderId="1" xfId="0" applyFont="1" applyFill="1" applyBorder="1" applyProtection="1"/>
    <xf numFmtId="0" fontId="3" fillId="2" borderId="12" xfId="0" applyFont="1" applyFill="1" applyBorder="1" applyAlignment="1" applyProtection="1">
      <alignment wrapText="1"/>
    </xf>
    <xf numFmtId="0" fontId="3" fillId="2" borderId="14" xfId="0" applyFont="1" applyFill="1" applyBorder="1" applyAlignment="1" applyProtection="1">
      <alignment wrapText="1"/>
    </xf>
    <xf numFmtId="0" fontId="4" fillId="2" borderId="0" xfId="0" applyFont="1" applyFill="1" applyBorder="1" applyAlignment="1">
      <alignment horizontal="center"/>
    </xf>
    <xf numFmtId="0" fontId="52" fillId="2" borderId="0" xfId="0" applyFont="1" applyFill="1" applyProtection="1"/>
    <xf numFmtId="0" fontId="52" fillId="2" borderId="0" xfId="0" applyFont="1" applyFill="1" applyBorder="1" applyProtection="1"/>
    <xf numFmtId="164" fontId="53" fillId="2" borderId="0" xfId="2" applyNumberFormat="1" applyFont="1" applyFill="1" applyBorder="1" applyAlignment="1" applyProtection="1">
      <alignment horizontal="center"/>
    </xf>
    <xf numFmtId="49" fontId="0" fillId="2" borderId="13" xfId="0" applyNumberFormat="1" applyFill="1" applyBorder="1" applyAlignment="1" applyProtection="1">
      <alignment horizontal="left"/>
      <protection locked="0"/>
    </xf>
    <xf numFmtId="49" fontId="0" fillId="2" borderId="10" xfId="0" applyNumberFormat="1" applyFill="1" applyBorder="1" applyAlignment="1" applyProtection="1">
      <alignment horizontal="left"/>
      <protection locked="0"/>
    </xf>
    <xf numFmtId="0" fontId="52" fillId="2" borderId="2" xfId="0" applyFont="1" applyFill="1" applyBorder="1" applyProtection="1"/>
    <xf numFmtId="0" fontId="52" fillId="2" borderId="12" xfId="0" applyFont="1" applyFill="1" applyBorder="1" applyProtection="1"/>
    <xf numFmtId="0" fontId="52" fillId="0" borderId="2" xfId="4" applyFont="1" applyFill="1" applyBorder="1" applyAlignment="1">
      <alignment wrapText="1"/>
    </xf>
    <xf numFmtId="0" fontId="52" fillId="2" borderId="14" xfId="0" applyFont="1" applyFill="1" applyBorder="1" applyProtection="1"/>
    <xf numFmtId="0" fontId="52" fillId="2" borderId="11" xfId="0" applyFont="1" applyFill="1" applyBorder="1" applyProtection="1"/>
    <xf numFmtId="0" fontId="13" fillId="2" borderId="0" xfId="3" applyFill="1" applyAlignment="1" applyProtection="1">
      <alignment horizontal="right"/>
    </xf>
    <xf numFmtId="0" fontId="3" fillId="4" borderId="0" xfId="0" applyFont="1" applyFill="1" applyBorder="1" applyAlignment="1">
      <alignment vertical="top" wrapText="1"/>
    </xf>
    <xf numFmtId="0" fontId="3" fillId="4" borderId="0" xfId="0" applyFont="1" applyFill="1" applyBorder="1"/>
    <xf numFmtId="0" fontId="3" fillId="4" borderId="0" xfId="0" applyFont="1" applyFill="1" applyBorder="1" applyAlignment="1" applyProtection="1">
      <alignment horizontal="left"/>
    </xf>
    <xf numFmtId="0" fontId="12" fillId="2" borderId="0" xfId="0" applyFont="1" applyFill="1" applyBorder="1" applyAlignment="1" applyProtection="1">
      <alignment horizontal="left" vertical="center"/>
    </xf>
    <xf numFmtId="0" fontId="52" fillId="4" borderId="0" xfId="0" applyFont="1" applyFill="1" applyBorder="1" applyAlignment="1">
      <alignment vertical="top"/>
    </xf>
    <xf numFmtId="0" fontId="52" fillId="2" borderId="0" xfId="0" applyFont="1" applyFill="1" applyBorder="1"/>
    <xf numFmtId="0" fontId="0" fillId="2" borderId="32" xfId="0" applyFill="1" applyBorder="1"/>
    <xf numFmtId="0" fontId="0" fillId="2" borderId="33" xfId="0" applyFill="1" applyBorder="1"/>
    <xf numFmtId="0" fontId="0" fillId="2" borderId="34" xfId="0" applyFill="1" applyBorder="1"/>
    <xf numFmtId="0" fontId="3" fillId="2" borderId="35" xfId="0" applyFont="1" applyFill="1" applyBorder="1"/>
    <xf numFmtId="0" fontId="0" fillId="2" borderId="35" xfId="0" applyFill="1" applyBorder="1"/>
    <xf numFmtId="0" fontId="0" fillId="2" borderId="36" xfId="0" applyFill="1" applyBorder="1"/>
    <xf numFmtId="0" fontId="3" fillId="2" borderId="37" xfId="0" applyFont="1" applyFill="1" applyBorder="1" applyAlignment="1">
      <alignment horizontal="left"/>
    </xf>
    <xf numFmtId="0" fontId="0" fillId="2" borderId="38" xfId="0" applyFill="1" applyBorder="1"/>
    <xf numFmtId="0" fontId="0" fillId="2" borderId="39" xfId="0" applyFill="1" applyBorder="1"/>
    <xf numFmtId="0" fontId="0" fillId="2" borderId="40" xfId="0" applyFill="1" applyBorder="1"/>
    <xf numFmtId="0" fontId="0" fillId="2" borderId="41" xfId="0" applyFill="1" applyBorder="1"/>
    <xf numFmtId="0" fontId="0" fillId="2" borderId="42" xfId="0" applyFill="1" applyBorder="1"/>
    <xf numFmtId="0" fontId="3" fillId="2" borderId="43" xfId="0" applyFont="1" applyFill="1" applyBorder="1"/>
    <xf numFmtId="0" fontId="3" fillId="2" borderId="44" xfId="0" applyFont="1" applyFill="1" applyBorder="1"/>
    <xf numFmtId="0" fontId="3" fillId="2" borderId="45" xfId="0" applyFont="1" applyFill="1" applyBorder="1"/>
    <xf numFmtId="0" fontId="3" fillId="2" borderId="41" xfId="0" applyFont="1" applyFill="1" applyBorder="1" applyAlignment="1">
      <alignment horizontal="right" vertical="center"/>
    </xf>
    <xf numFmtId="0" fontId="12" fillId="2" borderId="41" xfId="0" applyFont="1" applyFill="1" applyBorder="1" applyAlignment="1">
      <alignment vertical="center"/>
    </xf>
    <xf numFmtId="0" fontId="0" fillId="2" borderId="46" xfId="0" applyFill="1" applyBorder="1"/>
    <xf numFmtId="0" fontId="3" fillId="2" borderId="46" xfId="0" applyFont="1" applyFill="1" applyBorder="1"/>
    <xf numFmtId="0" fontId="0" fillId="2" borderId="47" xfId="0" applyFill="1" applyBorder="1"/>
    <xf numFmtId="0" fontId="0" fillId="2" borderId="48" xfId="0" applyFill="1" applyBorder="1"/>
    <xf numFmtId="0" fontId="34" fillId="2" borderId="32" xfId="0" applyFont="1" applyFill="1" applyBorder="1"/>
    <xf numFmtId="0" fontId="34" fillId="2" borderId="33" xfId="0" applyFont="1" applyFill="1" applyBorder="1"/>
    <xf numFmtId="0" fontId="36" fillId="2" borderId="49" xfId="0" applyFont="1" applyFill="1" applyBorder="1" applyAlignment="1"/>
    <xf numFmtId="0" fontId="17" fillId="2" borderId="50" xfId="0" applyFont="1" applyFill="1" applyBorder="1" applyProtection="1"/>
    <xf numFmtId="0" fontId="9" fillId="2" borderId="51" xfId="0" applyFont="1" applyFill="1" applyBorder="1" applyProtection="1"/>
    <xf numFmtId="0" fontId="0" fillId="2" borderId="51" xfId="0" applyFill="1" applyBorder="1" applyProtection="1"/>
    <xf numFmtId="0" fontId="14" fillId="2" borderId="51" xfId="0" applyFont="1" applyFill="1" applyBorder="1" applyAlignment="1" applyProtection="1">
      <alignment horizontal="left" vertical="center"/>
    </xf>
    <xf numFmtId="0" fontId="0" fillId="2" borderId="51" xfId="0" applyFill="1" applyBorder="1" applyAlignment="1" applyProtection="1">
      <alignment horizontal="left"/>
    </xf>
    <xf numFmtId="0" fontId="17" fillId="2" borderId="52" xfId="0" applyFont="1" applyFill="1" applyBorder="1" applyProtection="1"/>
    <xf numFmtId="0" fontId="0" fillId="2" borderId="53" xfId="0" applyFill="1" applyBorder="1" applyProtection="1"/>
    <xf numFmtId="0" fontId="0" fillId="2" borderId="54" xfId="0" applyFill="1" applyBorder="1" applyProtection="1"/>
    <xf numFmtId="0" fontId="0" fillId="2" borderId="55" xfId="0" applyFill="1" applyBorder="1" applyProtection="1"/>
    <xf numFmtId="0" fontId="0" fillId="2" borderId="56" xfId="0" applyFill="1" applyBorder="1" applyProtection="1"/>
    <xf numFmtId="0" fontId="0" fillId="2" borderId="57" xfId="0" applyFill="1" applyBorder="1" applyProtection="1"/>
    <xf numFmtId="0" fontId="17" fillId="2" borderId="5" xfId="0" applyFont="1" applyFill="1" applyBorder="1" applyProtection="1"/>
    <xf numFmtId="0" fontId="0" fillId="2" borderId="9" xfId="0" applyFill="1" applyBorder="1" applyProtection="1"/>
    <xf numFmtId="0" fontId="0" fillId="2" borderId="37" xfId="0" applyFill="1" applyBorder="1" applyProtection="1">
      <protection locked="0"/>
    </xf>
    <xf numFmtId="164" fontId="41" fillId="2" borderId="37" xfId="2" applyNumberFormat="1" applyFont="1" applyFill="1" applyBorder="1" applyAlignment="1" applyProtection="1">
      <alignment horizontal="left"/>
      <protection locked="0"/>
    </xf>
    <xf numFmtId="1" fontId="0" fillId="2" borderId="37" xfId="0" applyNumberFormat="1" applyFill="1" applyBorder="1" applyAlignment="1" applyProtection="1">
      <alignment horizontal="left"/>
      <protection locked="0"/>
    </xf>
    <xf numFmtId="0" fontId="4" fillId="2" borderId="37" xfId="0" applyFont="1" applyFill="1" applyBorder="1" applyAlignment="1" applyProtection="1">
      <alignment horizontal="left"/>
      <protection locked="0"/>
    </xf>
    <xf numFmtId="0" fontId="4" fillId="2" borderId="37" xfId="0" applyFont="1" applyFill="1" applyBorder="1" applyProtection="1">
      <protection locked="0"/>
    </xf>
    <xf numFmtId="166" fontId="41" fillId="2" borderId="37" xfId="1" applyNumberFormat="1" applyFont="1" applyFill="1" applyBorder="1" applyAlignment="1" applyProtection="1">
      <protection locked="0"/>
    </xf>
    <xf numFmtId="0" fontId="9" fillId="2" borderId="32" xfId="0" applyFont="1" applyFill="1" applyBorder="1"/>
    <xf numFmtId="0" fontId="0" fillId="2" borderId="32" xfId="0" applyFill="1" applyBorder="1" applyAlignment="1">
      <alignment horizontal="center"/>
    </xf>
    <xf numFmtId="0" fontId="0" fillId="2" borderId="33" xfId="0" applyFill="1" applyBorder="1" applyAlignment="1">
      <alignment horizontal="center"/>
    </xf>
    <xf numFmtId="0" fontId="12" fillId="2" borderId="33" xfId="0" applyFont="1" applyFill="1" applyBorder="1" applyAlignment="1">
      <alignment horizontal="center" vertical="center"/>
    </xf>
    <xf numFmtId="165" fontId="0" fillId="2" borderId="58" xfId="0" applyNumberFormat="1" applyFill="1" applyBorder="1" applyProtection="1">
      <protection locked="0"/>
    </xf>
    <xf numFmtId="165" fontId="0" fillId="2" borderId="59" xfId="0" applyNumberFormat="1" applyFill="1" applyBorder="1" applyProtection="1">
      <protection locked="0"/>
    </xf>
    <xf numFmtId="165" fontId="0" fillId="2" borderId="60" xfId="0" applyNumberFormat="1" applyFill="1" applyBorder="1" applyProtection="1">
      <protection locked="0"/>
    </xf>
    <xf numFmtId="164" fontId="41" fillId="2" borderId="58" xfId="2" applyNumberFormat="1" applyFont="1" applyFill="1" applyBorder="1" applyProtection="1">
      <protection locked="0"/>
    </xf>
    <xf numFmtId="164" fontId="41" fillId="2" borderId="59" xfId="2" applyNumberFormat="1" applyFont="1" applyFill="1" applyBorder="1" applyProtection="1">
      <protection locked="0"/>
    </xf>
    <xf numFmtId="164" fontId="41" fillId="2" borderId="60" xfId="2" applyNumberFormat="1" applyFont="1" applyFill="1" applyBorder="1" applyProtection="1">
      <protection locked="0"/>
    </xf>
    <xf numFmtId="0" fontId="0" fillId="2" borderId="58" xfId="0" applyFill="1" applyBorder="1" applyProtection="1">
      <protection locked="0"/>
    </xf>
    <xf numFmtId="0" fontId="0" fillId="2" borderId="59" xfId="0" applyFill="1" applyBorder="1" applyProtection="1">
      <protection locked="0"/>
    </xf>
    <xf numFmtId="0" fontId="0" fillId="2" borderId="60" xfId="0" applyFill="1" applyBorder="1" applyProtection="1">
      <protection locked="0"/>
    </xf>
    <xf numFmtId="164" fontId="41" fillId="3" borderId="58" xfId="2" applyNumberFormat="1" applyFont="1" applyFill="1" applyBorder="1"/>
    <xf numFmtId="164" fontId="41" fillId="3" borderId="59" xfId="2" applyNumberFormat="1" applyFont="1" applyFill="1" applyBorder="1"/>
    <xf numFmtId="164" fontId="41" fillId="3" borderId="60" xfId="2" applyNumberFormat="1" applyFont="1" applyFill="1" applyBorder="1"/>
    <xf numFmtId="164" fontId="3" fillId="3" borderId="37" xfId="2" applyNumberFormat="1" applyFont="1" applyFill="1" applyBorder="1" applyAlignment="1">
      <alignment vertical="center"/>
    </xf>
    <xf numFmtId="0" fontId="0" fillId="2" borderId="32" xfId="0" applyFill="1" applyBorder="1" applyProtection="1"/>
    <xf numFmtId="0" fontId="9" fillId="2" borderId="32" xfId="0" applyFont="1" applyFill="1" applyBorder="1" applyProtection="1"/>
    <xf numFmtId="0" fontId="0" fillId="2" borderId="33" xfId="0" applyFill="1" applyBorder="1" applyProtection="1"/>
    <xf numFmtId="0" fontId="0" fillId="2" borderId="32" xfId="0" applyFill="1" applyBorder="1" applyAlignment="1" applyProtection="1">
      <alignment horizontal="center"/>
    </xf>
    <xf numFmtId="0" fontId="0" fillId="2" borderId="33" xfId="0" applyFill="1" applyBorder="1" applyAlignment="1" applyProtection="1">
      <alignment horizontal="center"/>
    </xf>
    <xf numFmtId="0" fontId="0" fillId="2" borderId="34" xfId="0" applyFill="1" applyBorder="1" applyProtection="1"/>
    <xf numFmtId="0" fontId="0" fillId="2" borderId="35" xfId="0" applyFill="1" applyBorder="1" applyProtection="1"/>
    <xf numFmtId="0" fontId="0" fillId="2" borderId="36" xfId="0" applyFill="1" applyBorder="1" applyProtection="1"/>
    <xf numFmtId="0" fontId="0" fillId="2" borderId="58" xfId="0" applyFill="1" applyBorder="1" applyAlignment="1" applyProtection="1">
      <alignment horizontal="center"/>
      <protection locked="0"/>
    </xf>
    <xf numFmtId="0" fontId="0" fillId="2" borderId="59" xfId="0" applyFill="1" applyBorder="1" applyAlignment="1" applyProtection="1">
      <alignment horizontal="center"/>
      <protection locked="0"/>
    </xf>
    <xf numFmtId="0" fontId="0" fillId="2" borderId="60" xfId="0" applyFill="1" applyBorder="1" applyAlignment="1" applyProtection="1">
      <alignment horizontal="center"/>
      <protection locked="0"/>
    </xf>
    <xf numFmtId="0" fontId="0" fillId="2" borderId="58" xfId="0" applyFill="1" applyBorder="1" applyAlignment="1" applyProtection="1">
      <protection locked="0"/>
    </xf>
    <xf numFmtId="0" fontId="0" fillId="2" borderId="59" xfId="0" applyFill="1" applyBorder="1" applyAlignment="1" applyProtection="1">
      <protection locked="0"/>
    </xf>
    <xf numFmtId="0" fontId="0" fillId="2" borderId="60" xfId="0" applyFill="1" applyBorder="1" applyAlignment="1" applyProtection="1">
      <protection locked="0"/>
    </xf>
    <xf numFmtId="0" fontId="4" fillId="2" borderId="32" xfId="0" applyFont="1" applyFill="1" applyBorder="1" applyProtection="1"/>
    <xf numFmtId="0" fontId="4" fillId="2" borderId="33" xfId="0" applyFont="1" applyFill="1" applyBorder="1" applyProtection="1"/>
    <xf numFmtId="0" fontId="33" fillId="2" borderId="32" xfId="0" applyFont="1" applyFill="1" applyBorder="1" applyAlignment="1" applyProtection="1">
      <alignment horizontal="right"/>
    </xf>
    <xf numFmtId="0" fontId="1" fillId="2" borderId="58" xfId="0" applyNumberFormat="1" applyFont="1" applyFill="1" applyBorder="1" applyAlignment="1" applyProtection="1">
      <alignment horizontal="left"/>
      <protection locked="0"/>
    </xf>
    <xf numFmtId="0" fontId="4" fillId="2" borderId="59" xfId="0" applyNumberFormat="1" applyFont="1" applyFill="1" applyBorder="1" applyAlignment="1" applyProtection="1">
      <alignment horizontal="left"/>
      <protection locked="0"/>
    </xf>
    <xf numFmtId="0" fontId="4" fillId="2" borderId="60" xfId="0" applyNumberFormat="1" applyFont="1" applyFill="1" applyBorder="1" applyAlignment="1" applyProtection="1">
      <alignment horizontal="left"/>
      <protection locked="0"/>
    </xf>
    <xf numFmtId="164" fontId="1" fillId="2" borderId="58" xfId="2" applyNumberFormat="1" applyFill="1" applyBorder="1" applyProtection="1">
      <protection locked="0"/>
    </xf>
    <xf numFmtId="164" fontId="1" fillId="2" borderId="59" xfId="2" applyNumberFormat="1" applyFill="1" applyBorder="1" applyProtection="1">
      <protection locked="0"/>
    </xf>
    <xf numFmtId="164" fontId="1" fillId="2" borderId="60" xfId="2" applyNumberFormat="1" applyFill="1" applyBorder="1" applyProtection="1">
      <protection locked="0"/>
    </xf>
    <xf numFmtId="1" fontId="0" fillId="2" borderId="58" xfId="0" applyNumberFormat="1" applyFill="1" applyBorder="1" applyProtection="1">
      <protection locked="0"/>
    </xf>
    <xf numFmtId="1" fontId="0" fillId="2" borderId="59" xfId="0" applyNumberFormat="1" applyFill="1" applyBorder="1" applyProtection="1">
      <protection locked="0"/>
    </xf>
    <xf numFmtId="1" fontId="0" fillId="2" borderId="60" xfId="0" applyNumberFormat="1" applyFill="1" applyBorder="1" applyProtection="1">
      <protection locked="0"/>
    </xf>
    <xf numFmtId="0" fontId="2" fillId="2" borderId="35" xfId="0" applyFont="1" applyFill="1" applyBorder="1" applyProtection="1"/>
    <xf numFmtId="0" fontId="0" fillId="2" borderId="41" xfId="0" applyFill="1" applyBorder="1" applyProtection="1"/>
    <xf numFmtId="0" fontId="7" fillId="2" borderId="32" xfId="0" applyFont="1" applyFill="1" applyBorder="1"/>
    <xf numFmtId="0" fontId="7" fillId="2" borderId="33" xfId="0" applyFont="1" applyFill="1" applyBorder="1"/>
    <xf numFmtId="164" fontId="41" fillId="2" borderId="58" xfId="2" applyNumberFormat="1" applyFont="1" applyFill="1" applyBorder="1" applyProtection="1">
      <protection locked="0"/>
    </xf>
    <xf numFmtId="164" fontId="41" fillId="2" borderId="59" xfId="2" applyNumberFormat="1" applyFont="1" applyFill="1" applyBorder="1" applyProtection="1">
      <protection locked="0"/>
    </xf>
    <xf numFmtId="164" fontId="41" fillId="2" borderId="60" xfId="2" applyNumberFormat="1" applyFont="1" applyFill="1" applyBorder="1" applyProtection="1">
      <protection locked="0"/>
    </xf>
    <xf numFmtId="167" fontId="41" fillId="2" borderId="37" xfId="2" applyNumberFormat="1" applyFont="1" applyFill="1" applyBorder="1" applyProtection="1">
      <protection locked="0"/>
    </xf>
    <xf numFmtId="164" fontId="41" fillId="2" borderId="37" xfId="2" applyNumberFormat="1" applyFont="1" applyFill="1" applyBorder="1" applyProtection="1">
      <protection locked="0"/>
    </xf>
    <xf numFmtId="9" fontId="40" fillId="4" borderId="37" xfId="5" applyFont="1" applyFill="1" applyBorder="1" applyProtection="1">
      <protection locked="0"/>
    </xf>
    <xf numFmtId="9" fontId="41" fillId="2" borderId="37" xfId="5" applyFont="1" applyFill="1" applyBorder="1" applyProtection="1">
      <protection locked="0"/>
    </xf>
    <xf numFmtId="0" fontId="9" fillId="2" borderId="34" xfId="0" applyFont="1" applyFill="1" applyBorder="1" applyProtection="1"/>
    <xf numFmtId="0" fontId="17" fillId="2" borderId="35" xfId="0" applyFont="1" applyFill="1" applyBorder="1" applyProtection="1"/>
    <xf numFmtId="0" fontId="12" fillId="2" borderId="33" xfId="0" applyFont="1" applyFill="1" applyBorder="1" applyProtection="1"/>
    <xf numFmtId="0" fontId="0" fillId="2" borderId="37" xfId="0" applyFill="1" applyBorder="1" applyAlignment="1" applyProtection="1">
      <alignment horizontal="left"/>
      <protection locked="0"/>
    </xf>
    <xf numFmtId="164" fontId="41" fillId="2" borderId="38" xfId="2" applyNumberFormat="1" applyFont="1" applyFill="1" applyBorder="1" applyProtection="1"/>
    <xf numFmtId="0" fontId="54" fillId="2" borderId="0" xfId="0" applyFont="1" applyFill="1" applyBorder="1" applyAlignment="1">
      <alignment vertical="center"/>
    </xf>
    <xf numFmtId="0" fontId="55" fillId="2" borderId="0" xfId="0" applyFont="1" applyFill="1" applyBorder="1" applyAlignment="1" applyProtection="1">
      <alignment vertical="center"/>
    </xf>
    <xf numFmtId="164" fontId="4" fillId="2" borderId="58" xfId="2" applyNumberFormat="1" applyFont="1" applyFill="1" applyBorder="1" applyProtection="1">
      <protection locked="0"/>
    </xf>
    <xf numFmtId="0" fontId="9" fillId="2" borderId="5" xfId="0" applyFont="1" applyFill="1" applyBorder="1" applyProtection="1"/>
    <xf numFmtId="0" fontId="9" fillId="2" borderId="9" xfId="0" applyFont="1" applyFill="1" applyBorder="1" applyProtection="1"/>
    <xf numFmtId="0" fontId="3" fillId="0" borderId="0" xfId="0" applyFont="1" applyFill="1" applyBorder="1" applyAlignment="1">
      <alignment horizontal="right" vertical="center"/>
    </xf>
    <xf numFmtId="0" fontId="0" fillId="4" borderId="0" xfId="0" applyFill="1" applyBorder="1" applyProtection="1"/>
    <xf numFmtId="0" fontId="3" fillId="0" borderId="0" xfId="0" applyFont="1" applyFill="1" applyBorder="1" applyAlignment="1" applyProtection="1">
      <alignment horizontal="right"/>
    </xf>
    <xf numFmtId="0" fontId="3" fillId="4" borderId="0" xfId="0" applyFont="1" applyFill="1" applyBorder="1" applyProtection="1"/>
    <xf numFmtId="0" fontId="0" fillId="4" borderId="0" xfId="0" applyFill="1" applyBorder="1" applyAlignment="1" applyProtection="1">
      <alignment horizontal="center"/>
    </xf>
    <xf numFmtId="0" fontId="12" fillId="4" borderId="0" xfId="0" applyFont="1" applyFill="1" applyBorder="1" applyProtection="1"/>
    <xf numFmtId="0" fontId="27" fillId="4" borderId="0" xfId="0" applyFont="1" applyFill="1" applyBorder="1" applyAlignment="1" applyProtection="1">
      <alignment horizontal="center" vertical="center"/>
    </xf>
    <xf numFmtId="0" fontId="0" fillId="4" borderId="0" xfId="0" applyFill="1" applyBorder="1" applyAlignment="1" applyProtection="1">
      <alignment vertical="top"/>
    </xf>
    <xf numFmtId="0" fontId="8" fillId="4" borderId="0" xfId="0" applyFont="1" applyFill="1" applyBorder="1" applyAlignment="1" applyProtection="1">
      <alignment horizontal="right" vertical="center"/>
    </xf>
    <xf numFmtId="0" fontId="17" fillId="5" borderId="61" xfId="0" applyFont="1" applyFill="1" applyBorder="1" applyProtection="1"/>
    <xf numFmtId="0" fontId="16" fillId="5" borderId="62" xfId="0" applyFont="1" applyFill="1" applyBorder="1" applyAlignment="1" applyProtection="1">
      <alignment vertical="center"/>
    </xf>
    <xf numFmtId="0" fontId="17" fillId="5" borderId="62" xfId="0" applyFont="1" applyFill="1" applyBorder="1" applyProtection="1"/>
    <xf numFmtId="0" fontId="18" fillId="5" borderId="62" xfId="0" applyFont="1" applyFill="1" applyBorder="1" applyAlignment="1" applyProtection="1">
      <alignment horizontal="right" vertical="center"/>
    </xf>
    <xf numFmtId="0" fontId="19" fillId="5" borderId="62" xfId="0" applyFont="1" applyFill="1" applyBorder="1" applyAlignment="1" applyProtection="1">
      <alignment vertical="center"/>
    </xf>
    <xf numFmtId="0" fontId="17" fillId="5" borderId="63" xfId="0" applyFont="1" applyFill="1" applyBorder="1" applyProtection="1"/>
    <xf numFmtId="0" fontId="56" fillId="2" borderId="1" xfId="0" applyFont="1" applyFill="1" applyBorder="1" applyProtection="1"/>
    <xf numFmtId="0" fontId="57" fillId="2" borderId="0" xfId="3" applyFont="1" applyFill="1" applyAlignment="1" applyProtection="1">
      <alignment horizontal="right"/>
    </xf>
    <xf numFmtId="0" fontId="56" fillId="2" borderId="3" xfId="0" applyFont="1" applyFill="1" applyBorder="1" applyProtection="1"/>
    <xf numFmtId="0" fontId="56" fillId="0" borderId="1" xfId="4" applyFont="1" applyFill="1" applyBorder="1" applyAlignment="1">
      <alignment horizontal="left"/>
    </xf>
    <xf numFmtId="0" fontId="56" fillId="0" borderId="1" xfId="4" applyFont="1" applyFill="1" applyBorder="1" applyAlignment="1"/>
    <xf numFmtId="0" fontId="0" fillId="4" borderId="47" xfId="0" applyFill="1" applyBorder="1" applyProtection="1"/>
    <xf numFmtId="0" fontId="0" fillId="4" borderId="46" xfId="0" applyFill="1" applyBorder="1" applyProtection="1"/>
    <xf numFmtId="0" fontId="0" fillId="4" borderId="48" xfId="0" applyFill="1" applyBorder="1" applyProtection="1"/>
    <xf numFmtId="0" fontId="9" fillId="4" borderId="32" xfId="0" applyFont="1" applyFill="1" applyBorder="1" applyProtection="1"/>
    <xf numFmtId="0" fontId="0" fillId="4" borderId="33" xfId="0" applyFill="1" applyBorder="1" applyProtection="1"/>
    <xf numFmtId="0" fontId="0" fillId="4" borderId="32" xfId="0" applyFill="1" applyBorder="1" applyProtection="1"/>
    <xf numFmtId="0" fontId="12" fillId="4" borderId="33" xfId="0" applyFont="1" applyFill="1" applyBorder="1" applyProtection="1"/>
    <xf numFmtId="0" fontId="0" fillId="4" borderId="34" xfId="0" applyFill="1" applyBorder="1" applyProtection="1"/>
    <xf numFmtId="0" fontId="0" fillId="4" borderId="35" xfId="0" applyFill="1" applyBorder="1" applyProtection="1"/>
    <xf numFmtId="0" fontId="0" fillId="4" borderId="36" xfId="0" applyFill="1" applyBorder="1" applyProtection="1"/>
    <xf numFmtId="164" fontId="8" fillId="4" borderId="37" xfId="2" applyNumberFormat="1" applyFont="1" applyFill="1" applyBorder="1" applyAlignment="1" applyProtection="1">
      <alignment vertical="center"/>
    </xf>
    <xf numFmtId="164" fontId="40" fillId="4" borderId="37" xfId="2" applyNumberFormat="1" applyFont="1" applyFill="1" applyBorder="1" applyProtection="1">
      <protection locked="0"/>
    </xf>
    <xf numFmtId="0" fontId="0" fillId="4" borderId="37" xfId="0" applyFill="1" applyBorder="1" applyProtection="1">
      <protection locked="0"/>
    </xf>
    <xf numFmtId="0" fontId="52" fillId="4" borderId="46" xfId="0" applyFont="1" applyFill="1" applyBorder="1" applyProtection="1"/>
    <xf numFmtId="0" fontId="58" fillId="4" borderId="0" xfId="0" applyFont="1" applyFill="1" applyBorder="1" applyProtection="1"/>
    <xf numFmtId="0" fontId="13" fillId="2" borderId="4" xfId="3" applyFill="1" applyBorder="1" applyAlignment="1" applyProtection="1">
      <protection locked="0"/>
    </xf>
    <xf numFmtId="164" fontId="5" fillId="4" borderId="37" xfId="2" applyNumberFormat="1" applyFont="1" applyFill="1" applyBorder="1" applyProtection="1">
      <protection locked="0"/>
    </xf>
    <xf numFmtId="0" fontId="10" fillId="2" borderId="0" xfId="0" applyFont="1" applyFill="1" applyBorder="1" applyAlignment="1" applyProtection="1">
      <alignment horizontal="right"/>
    </xf>
    <xf numFmtId="0" fontId="0" fillId="2" borderId="0" xfId="0" applyFill="1" applyProtection="1">
      <protection locked="0"/>
    </xf>
    <xf numFmtId="166" fontId="56" fillId="2" borderId="1" xfId="0" applyNumberFormat="1" applyFont="1" applyFill="1" applyBorder="1" applyProtection="1"/>
    <xf numFmtId="164" fontId="56" fillId="2" borderId="1" xfId="0" applyNumberFormat="1" applyFont="1" applyFill="1" applyBorder="1" applyProtection="1"/>
    <xf numFmtId="1" fontId="56" fillId="2" borderId="1" xfId="0" applyNumberFormat="1" applyFont="1" applyFill="1" applyBorder="1" applyAlignment="1" applyProtection="1">
      <alignment horizontal="right"/>
    </xf>
    <xf numFmtId="168" fontId="56" fillId="2" borderId="1" xfId="0" applyNumberFormat="1" applyFont="1" applyFill="1" applyBorder="1" applyProtection="1"/>
    <xf numFmtId="169" fontId="56" fillId="2" borderId="1" xfId="0" applyNumberFormat="1" applyFont="1" applyFill="1" applyBorder="1" applyProtection="1"/>
    <xf numFmtId="0" fontId="52" fillId="2" borderId="1" xfId="0" applyFont="1" applyFill="1" applyBorder="1" applyAlignment="1" applyProtection="1">
      <alignment horizontal="left"/>
    </xf>
    <xf numFmtId="0" fontId="3" fillId="4" borderId="0" xfId="0" applyFont="1" applyFill="1" applyBorder="1" applyAlignment="1" applyProtection="1">
      <alignment horizontal="right"/>
    </xf>
    <xf numFmtId="0" fontId="52" fillId="6" borderId="32" xfId="0" applyFont="1" applyFill="1" applyBorder="1"/>
    <xf numFmtId="0" fontId="59" fillId="6" borderId="0" xfId="0" applyFont="1" applyFill="1" applyBorder="1" applyAlignment="1">
      <alignment vertical="center"/>
    </xf>
    <xf numFmtId="0" fontId="59" fillId="6" borderId="0" xfId="0" applyFont="1" applyFill="1" applyBorder="1"/>
    <xf numFmtId="0" fontId="59" fillId="6" borderId="33" xfId="0" applyFont="1" applyFill="1" applyBorder="1"/>
    <xf numFmtId="0" fontId="60" fillId="6" borderId="0" xfId="0" applyFont="1" applyFill="1" applyBorder="1"/>
    <xf numFmtId="0" fontId="52" fillId="6" borderId="0" xfId="0" applyFont="1" applyFill="1" applyBorder="1"/>
    <xf numFmtId="0" fontId="52" fillId="6" borderId="33" xfId="0" applyFont="1" applyFill="1" applyBorder="1"/>
    <xf numFmtId="0" fontId="61" fillId="2" borderId="0" xfId="0" applyFont="1" applyFill="1" applyBorder="1" applyAlignment="1">
      <alignment vertical="center"/>
    </xf>
    <xf numFmtId="0" fontId="17" fillId="6" borderId="64" xfId="0" applyFont="1" applyFill="1" applyBorder="1" applyProtection="1"/>
    <xf numFmtId="0" fontId="16" fillId="6" borderId="65" xfId="0" applyFont="1" applyFill="1" applyBorder="1" applyAlignment="1" applyProtection="1">
      <alignment vertical="center"/>
    </xf>
    <xf numFmtId="0" fontId="17" fillId="6" borderId="65" xfId="0" applyFont="1" applyFill="1" applyBorder="1" applyProtection="1"/>
    <xf numFmtId="0" fontId="18" fillId="6" borderId="65" xfId="0" applyFont="1" applyFill="1" applyBorder="1" applyAlignment="1" applyProtection="1">
      <alignment horizontal="right" vertical="center"/>
    </xf>
    <xf numFmtId="0" fontId="20" fillId="6" borderId="66" xfId="0" applyFont="1" applyFill="1" applyBorder="1" applyProtection="1"/>
    <xf numFmtId="0" fontId="17" fillId="6" borderId="50" xfId="0" applyFont="1" applyFill="1" applyBorder="1" applyProtection="1"/>
    <xf numFmtId="0" fontId="61" fillId="6" borderId="65" xfId="0" applyFont="1" applyFill="1" applyBorder="1" applyAlignment="1" applyProtection="1">
      <alignment vertical="center"/>
    </xf>
    <xf numFmtId="0" fontId="17" fillId="6" borderId="47" xfId="0" applyFont="1" applyFill="1" applyBorder="1"/>
    <xf numFmtId="0" fontId="16" fillId="6" borderId="46" xfId="0" applyFont="1" applyFill="1" applyBorder="1" applyAlignment="1">
      <alignment vertical="center"/>
    </xf>
    <xf numFmtId="0" fontId="17" fillId="6" borderId="46" xfId="0" applyFont="1" applyFill="1" applyBorder="1"/>
    <xf numFmtId="0" fontId="18" fillId="6" borderId="46" xfId="0" applyFont="1" applyFill="1" applyBorder="1" applyAlignment="1">
      <alignment horizontal="right" vertical="center"/>
    </xf>
    <xf numFmtId="0" fontId="19" fillId="6" borderId="46" xfId="0" applyFont="1" applyFill="1" applyBorder="1" applyAlignment="1">
      <alignment vertical="center"/>
    </xf>
    <xf numFmtId="0" fontId="22" fillId="6" borderId="46" xfId="0" applyFont="1" applyFill="1" applyBorder="1" applyAlignment="1">
      <alignment vertical="center"/>
    </xf>
    <xf numFmtId="0" fontId="17" fillId="6" borderId="48" xfId="0" applyFont="1" applyFill="1" applyBorder="1"/>
    <xf numFmtId="0" fontId="17" fillId="6" borderId="47" xfId="0" applyFont="1" applyFill="1" applyBorder="1" applyProtection="1"/>
    <xf numFmtId="0" fontId="16" fillId="6" borderId="46" xfId="0" applyFont="1" applyFill="1" applyBorder="1" applyAlignment="1" applyProtection="1">
      <alignment vertical="center"/>
    </xf>
    <xf numFmtId="0" fontId="17" fillId="6" borderId="46" xfId="0" applyFont="1" applyFill="1" applyBorder="1" applyProtection="1"/>
    <xf numFmtId="0" fontId="0" fillId="6" borderId="46" xfId="0" applyFill="1" applyBorder="1" applyProtection="1"/>
    <xf numFmtId="0" fontId="18" fillId="6" borderId="46" xfId="0" applyFont="1" applyFill="1" applyBorder="1" applyAlignment="1" applyProtection="1">
      <alignment horizontal="right" vertical="center"/>
    </xf>
    <xf numFmtId="0" fontId="19" fillId="6" borderId="46" xfId="0" applyFont="1" applyFill="1" applyBorder="1" applyAlignment="1" applyProtection="1">
      <alignment vertical="center"/>
    </xf>
    <xf numFmtId="0" fontId="17" fillId="6" borderId="48" xfId="0" applyFont="1" applyFill="1" applyBorder="1" applyProtection="1"/>
    <xf numFmtId="0" fontId="17" fillId="6" borderId="32" xfId="0" applyFont="1" applyFill="1" applyBorder="1" applyProtection="1"/>
    <xf numFmtId="0" fontId="21" fillId="6" borderId="0" xfId="0" applyFont="1" applyFill="1" applyBorder="1" applyProtection="1"/>
    <xf numFmtId="0" fontId="17" fillId="6" borderId="0" xfId="0" applyFont="1" applyFill="1" applyBorder="1" applyProtection="1"/>
    <xf numFmtId="0" fontId="17" fillId="6" borderId="33" xfId="0" applyFont="1" applyFill="1" applyBorder="1" applyProtection="1"/>
    <xf numFmtId="0" fontId="3" fillId="7" borderId="37" xfId="0" applyFont="1" applyFill="1" applyBorder="1" applyProtection="1"/>
    <xf numFmtId="164" fontId="1" fillId="7" borderId="58" xfId="2" applyNumberFormat="1" applyFill="1" applyBorder="1" applyProtection="1"/>
    <xf numFmtId="164" fontId="1" fillId="7" borderId="59" xfId="2" applyNumberFormat="1" applyFill="1" applyBorder="1" applyProtection="1"/>
    <xf numFmtId="164" fontId="1" fillId="7" borderId="60" xfId="2" applyNumberFormat="1" applyFill="1" applyBorder="1" applyProtection="1"/>
    <xf numFmtId="164" fontId="8" fillId="7" borderId="37" xfId="2" applyNumberFormat="1" applyFont="1" applyFill="1" applyBorder="1" applyProtection="1"/>
    <xf numFmtId="0" fontId="17" fillId="6" borderId="32" xfId="0" applyFont="1" applyFill="1" applyBorder="1"/>
    <xf numFmtId="0" fontId="17" fillId="6" borderId="0" xfId="0" applyFont="1" applyFill="1" applyBorder="1"/>
    <xf numFmtId="0" fontId="17" fillId="6" borderId="33" xfId="0" applyFont="1" applyFill="1" applyBorder="1"/>
    <xf numFmtId="164" fontId="0" fillId="7" borderId="58" xfId="0" applyNumberFormat="1" applyFill="1" applyBorder="1"/>
    <xf numFmtId="164" fontId="0" fillId="7" borderId="59" xfId="0" applyNumberFormat="1" applyFill="1" applyBorder="1"/>
    <xf numFmtId="164" fontId="0" fillId="7" borderId="60" xfId="0" applyNumberFormat="1" applyFill="1" applyBorder="1"/>
    <xf numFmtId="164" fontId="8" fillId="7" borderId="37" xfId="2" applyNumberFormat="1" applyFont="1" applyFill="1" applyBorder="1" applyAlignment="1">
      <alignment vertical="center"/>
    </xf>
    <xf numFmtId="164" fontId="0" fillId="7" borderId="37" xfId="0" applyNumberFormat="1" applyFill="1" applyBorder="1" applyProtection="1"/>
    <xf numFmtId="164" fontId="8" fillId="7" borderId="37" xfId="2" applyNumberFormat="1" applyFont="1" applyFill="1" applyBorder="1" applyAlignment="1" applyProtection="1">
      <alignment vertical="center"/>
    </xf>
    <xf numFmtId="0" fontId="23" fillId="6" borderId="32" xfId="0" applyFont="1" applyFill="1" applyBorder="1" applyProtection="1"/>
    <xf numFmtId="0" fontId="25" fillId="6" borderId="0" xfId="0" applyFont="1" applyFill="1" applyBorder="1" applyProtection="1"/>
    <xf numFmtId="0" fontId="23" fillId="6" borderId="0" xfId="0" applyFont="1" applyFill="1" applyBorder="1" applyProtection="1"/>
    <xf numFmtId="0" fontId="23" fillId="6" borderId="33" xfId="0" applyFont="1" applyFill="1" applyBorder="1" applyProtection="1"/>
    <xf numFmtId="9" fontId="41" fillId="7" borderId="58" xfId="5" applyFont="1" applyFill="1" applyBorder="1" applyProtection="1"/>
    <xf numFmtId="9" fontId="41" fillId="7" borderId="59" xfId="5" applyFont="1" applyFill="1" applyBorder="1" applyProtection="1"/>
    <xf numFmtId="9" fontId="41" fillId="7" borderId="60" xfId="5" applyFont="1" applyFill="1" applyBorder="1" applyProtection="1"/>
    <xf numFmtId="9" fontId="1" fillId="7" borderId="37" xfId="5" applyFont="1" applyFill="1" applyBorder="1" applyProtection="1"/>
    <xf numFmtId="164" fontId="42" fillId="7" borderId="37" xfId="2" applyNumberFormat="1" applyFont="1" applyFill="1" applyBorder="1" applyProtection="1"/>
    <xf numFmtId="164" fontId="1" fillId="7" borderId="37" xfId="2" applyNumberFormat="1" applyFont="1" applyFill="1" applyBorder="1" applyProtection="1"/>
    <xf numFmtId="164" fontId="3" fillId="7" borderId="37" xfId="2" applyNumberFormat="1" applyFont="1" applyFill="1" applyBorder="1" applyProtection="1"/>
    <xf numFmtId="164" fontId="3" fillId="7" borderId="37" xfId="2" applyNumberFormat="1" applyFont="1" applyFill="1" applyBorder="1" applyAlignment="1" applyProtection="1">
      <alignment horizontal="right"/>
    </xf>
    <xf numFmtId="164" fontId="41" fillId="7" borderId="58" xfId="2" applyNumberFormat="1" applyFont="1" applyFill="1" applyBorder="1" applyProtection="1"/>
    <xf numFmtId="164" fontId="41" fillId="7" borderId="59" xfId="2" applyNumberFormat="1" applyFont="1" applyFill="1" applyBorder="1" applyProtection="1"/>
    <xf numFmtId="164" fontId="41" fillId="7" borderId="60" xfId="2" applyNumberFormat="1" applyFont="1" applyFill="1" applyBorder="1" applyProtection="1"/>
    <xf numFmtId="0" fontId="11" fillId="6" borderId="47" xfId="0" applyFont="1" applyFill="1" applyBorder="1"/>
    <xf numFmtId="0" fontId="16" fillId="6" borderId="46" xfId="0" applyFont="1" applyFill="1" applyBorder="1"/>
    <xf numFmtId="0" fontId="16" fillId="6" borderId="48" xfId="0" applyFont="1" applyFill="1" applyBorder="1"/>
    <xf numFmtId="0" fontId="15" fillId="6" borderId="0" xfId="0" applyFont="1" applyFill="1" applyBorder="1"/>
    <xf numFmtId="0" fontId="3" fillId="7" borderId="37" xfId="0" applyFont="1" applyFill="1" applyBorder="1" applyAlignment="1">
      <alignment horizontal="left"/>
    </xf>
    <xf numFmtId="49" fontId="1" fillId="2" borderId="37" xfId="0" applyNumberFormat="1" applyFont="1" applyFill="1" applyBorder="1" applyAlignment="1" applyProtection="1">
      <alignment horizontal="left"/>
      <protection locked="0"/>
    </xf>
    <xf numFmtId="0" fontId="1" fillId="2" borderId="37" xfId="0" applyFont="1" applyFill="1" applyBorder="1" applyProtection="1">
      <protection locked="0"/>
    </xf>
    <xf numFmtId="9" fontId="3" fillId="2" borderId="15" xfId="5" applyFont="1" applyFill="1" applyBorder="1" applyAlignment="1" applyProtection="1">
      <alignment horizontal="center" vertical="center" wrapText="1"/>
      <protection locked="0"/>
    </xf>
    <xf numFmtId="0" fontId="62" fillId="2" borderId="51" xfId="0" applyFont="1" applyFill="1" applyBorder="1" applyAlignment="1" applyProtection="1">
      <alignment horizontal="left"/>
    </xf>
    <xf numFmtId="0" fontId="62" fillId="2" borderId="11" xfId="0" applyFont="1" applyFill="1" applyBorder="1" applyProtection="1"/>
    <xf numFmtId="49" fontId="1" fillId="2" borderId="37" xfId="0" applyNumberFormat="1" applyFont="1" applyFill="1" applyBorder="1" applyAlignment="1" applyProtection="1">
      <protection locked="0"/>
    </xf>
    <xf numFmtId="0" fontId="13" fillId="2" borderId="14" xfId="3" applyFill="1" applyBorder="1" applyAlignment="1" applyProtection="1">
      <alignment vertical="center"/>
      <protection locked="0"/>
    </xf>
    <xf numFmtId="0" fontId="1" fillId="2" borderId="0" xfId="0" applyFont="1" applyFill="1" applyBorder="1" applyAlignment="1" applyProtection="1">
      <alignment horizontal="center"/>
    </xf>
    <xf numFmtId="0" fontId="0" fillId="4" borderId="0" xfId="0" applyFill="1" applyBorder="1" applyAlignment="1" applyProtection="1">
      <alignment horizontal="center"/>
    </xf>
    <xf numFmtId="0" fontId="53" fillId="2" borderId="0" xfId="0" applyFont="1" applyFill="1" applyBorder="1"/>
    <xf numFmtId="0" fontId="3" fillId="2" borderId="11" xfId="0" applyFont="1" applyFill="1" applyBorder="1" applyAlignment="1" applyProtection="1">
      <alignment horizontal="center" vertical="center" wrapText="1"/>
    </xf>
    <xf numFmtId="0" fontId="3" fillId="2" borderId="0" xfId="0" applyFont="1" applyFill="1" applyBorder="1" applyAlignment="1" applyProtection="1">
      <alignment wrapText="1"/>
    </xf>
    <xf numFmtId="0" fontId="3" fillId="2" borderId="7" xfId="0" applyFont="1" applyFill="1" applyBorder="1" applyAlignment="1" applyProtection="1">
      <alignment horizontal="right" wrapText="1"/>
    </xf>
    <xf numFmtId="0" fontId="3" fillId="4" borderId="0" xfId="0" applyFont="1" applyFill="1" applyBorder="1" applyAlignment="1">
      <alignment horizontal="right"/>
    </xf>
    <xf numFmtId="0" fontId="1" fillId="2" borderId="0" xfId="0" applyFont="1" applyFill="1" applyBorder="1" applyProtection="1"/>
    <xf numFmtId="0" fontId="1" fillId="2" borderId="0" xfId="0" applyFont="1" applyFill="1" applyAlignment="1" applyProtection="1">
      <alignment horizontal="center"/>
    </xf>
    <xf numFmtId="0" fontId="0" fillId="2" borderId="37" xfId="0" applyFill="1" applyBorder="1" applyAlignment="1" applyProtection="1">
      <alignment horizontal="center"/>
      <protection locked="0"/>
    </xf>
    <xf numFmtId="0" fontId="0" fillId="2" borderId="0" xfId="0" applyFill="1" applyBorder="1" applyAlignment="1">
      <alignment horizontal="center" vertical="top" wrapText="1"/>
    </xf>
    <xf numFmtId="0" fontId="3" fillId="2" borderId="0" xfId="0" applyFont="1" applyFill="1" applyProtection="1"/>
    <xf numFmtId="0" fontId="53" fillId="0" borderId="1" xfId="0" applyFont="1" applyFill="1" applyBorder="1" applyAlignment="1" applyProtection="1">
      <alignment horizontal="center"/>
    </xf>
    <xf numFmtId="0" fontId="1" fillId="2" borderId="58" xfId="0" applyFont="1" applyFill="1" applyBorder="1" applyProtection="1">
      <protection locked="0"/>
    </xf>
    <xf numFmtId="0" fontId="52" fillId="4" borderId="0" xfId="0" applyFont="1" applyFill="1" applyProtection="1"/>
    <xf numFmtId="0" fontId="53" fillId="4" borderId="5" xfId="0" applyFont="1" applyFill="1" applyBorder="1" applyProtection="1"/>
    <xf numFmtId="0" fontId="53" fillId="4" borderId="4" xfId="0" applyFont="1" applyFill="1" applyBorder="1" applyProtection="1"/>
    <xf numFmtId="0" fontId="53" fillId="4" borderId="1" xfId="0" applyFont="1" applyFill="1" applyBorder="1" applyProtection="1"/>
    <xf numFmtId="0" fontId="3" fillId="4" borderId="1" xfId="0" applyFont="1" applyFill="1" applyBorder="1" applyAlignment="1" applyProtection="1">
      <alignment horizontal="right"/>
    </xf>
    <xf numFmtId="0" fontId="52" fillId="4" borderId="0" xfId="0" applyFont="1" applyFill="1" applyBorder="1" applyProtection="1"/>
    <xf numFmtId="1" fontId="0" fillId="4" borderId="58" xfId="0" applyNumberFormat="1" applyFill="1" applyBorder="1" applyProtection="1">
      <protection locked="0"/>
    </xf>
    <xf numFmtId="0" fontId="52" fillId="4" borderId="0" xfId="0" applyFont="1" applyFill="1"/>
    <xf numFmtId="0" fontId="24" fillId="4" borderId="0" xfId="0" applyFont="1" applyFill="1"/>
    <xf numFmtId="0" fontId="26" fillId="4" borderId="0" xfId="0" applyFont="1" applyFill="1"/>
    <xf numFmtId="0" fontId="0" fillId="4" borderId="0" xfId="0" applyFill="1" applyBorder="1"/>
    <xf numFmtId="0" fontId="0" fillId="4" borderId="0" xfId="0" applyFill="1" applyBorder="1" applyAlignment="1">
      <alignment horizontal="center"/>
    </xf>
    <xf numFmtId="0" fontId="17" fillId="4" borderId="0" xfId="0" applyFont="1" applyFill="1"/>
    <xf numFmtId="0" fontId="58" fillId="4" borderId="32" xfId="0" applyFont="1" applyFill="1" applyBorder="1" applyAlignment="1" applyProtection="1">
      <alignment horizontal="left" vertical="center"/>
    </xf>
    <xf numFmtId="0" fontId="1" fillId="2" borderId="37" xfId="0" applyFont="1" applyFill="1" applyBorder="1" applyAlignment="1" applyProtection="1">
      <alignment horizontal="center"/>
      <protection locked="0"/>
    </xf>
    <xf numFmtId="0" fontId="52" fillId="4" borderId="1" xfId="0" applyFont="1" applyFill="1" applyBorder="1" applyProtection="1"/>
    <xf numFmtId="0" fontId="52" fillId="4" borderId="7" xfId="0" applyFont="1" applyFill="1" applyBorder="1" applyProtection="1"/>
    <xf numFmtId="49" fontId="0" fillId="2" borderId="5" xfId="0" applyNumberFormat="1" applyFill="1" applyBorder="1" applyProtection="1"/>
    <xf numFmtId="49" fontId="0" fillId="2" borderId="10" xfId="0" applyNumberFormat="1" applyFill="1" applyBorder="1" applyProtection="1"/>
    <xf numFmtId="164" fontId="41" fillId="2" borderId="0" xfId="2" applyNumberFormat="1" applyFont="1" applyFill="1" applyBorder="1" applyAlignment="1" applyProtection="1">
      <alignment horizontal="left"/>
    </xf>
    <xf numFmtId="166" fontId="41" fillId="2" borderId="0" xfId="1" applyNumberFormat="1" applyFont="1" applyFill="1" applyBorder="1" applyAlignment="1" applyProtection="1">
      <alignment horizontal="right"/>
    </xf>
    <xf numFmtId="0" fontId="1" fillId="2" borderId="37" xfId="0" applyNumberFormat="1" applyFont="1" applyFill="1" applyBorder="1" applyAlignment="1" applyProtection="1">
      <alignment horizontal="left"/>
      <protection locked="0"/>
    </xf>
    <xf numFmtId="49" fontId="1" fillId="2" borderId="0" xfId="0" applyNumberFormat="1" applyFont="1" applyFill="1" applyBorder="1" applyAlignment="1" applyProtection="1">
      <alignment horizontal="left"/>
    </xf>
    <xf numFmtId="0" fontId="17" fillId="4" borderId="0" xfId="0" applyFont="1" applyFill="1" applyAlignment="1">
      <alignment horizontal="center"/>
    </xf>
    <xf numFmtId="0" fontId="52" fillId="2" borderId="0" xfId="0" applyFont="1" applyFill="1" applyAlignment="1" applyProtection="1">
      <alignment horizontal="center"/>
    </xf>
    <xf numFmtId="0" fontId="58" fillId="4" borderId="0" xfId="0" applyFont="1" applyFill="1" applyAlignment="1" applyProtection="1">
      <alignment horizontal="left" vertical="center"/>
    </xf>
    <xf numFmtId="0" fontId="63" fillId="2" borderId="0" xfId="0" applyFont="1" applyFill="1" applyProtection="1"/>
    <xf numFmtId="0" fontId="52" fillId="4" borderId="0" xfId="0" applyFont="1" applyFill="1" applyProtection="1">
      <protection locked="0"/>
    </xf>
    <xf numFmtId="0" fontId="3" fillId="2" borderId="35" xfId="0" applyFont="1" applyFill="1" applyBorder="1" applyProtection="1"/>
    <xf numFmtId="0" fontId="7" fillId="2" borderId="35" xfId="0" applyFont="1" applyFill="1" applyBorder="1" applyProtection="1"/>
    <xf numFmtId="0" fontId="8" fillId="2" borderId="35" xfId="0" applyFont="1" applyFill="1" applyBorder="1" applyAlignment="1" applyProtection="1">
      <alignment horizontal="right"/>
    </xf>
    <xf numFmtId="164" fontId="8" fillId="4" borderId="35" xfId="2" applyNumberFormat="1" applyFont="1" applyFill="1" applyBorder="1" applyProtection="1"/>
    <xf numFmtId="0" fontId="1" fillId="2" borderId="0" xfId="0" applyFont="1" applyFill="1"/>
    <xf numFmtId="0" fontId="2" fillId="0" borderId="0" xfId="0" applyFont="1"/>
    <xf numFmtId="0" fontId="1" fillId="2" borderId="32" xfId="0" applyFont="1" applyFill="1" applyBorder="1"/>
    <xf numFmtId="0" fontId="1" fillId="2" borderId="0" xfId="0" applyFont="1" applyFill="1" applyBorder="1"/>
    <xf numFmtId="0" fontId="1" fillId="2" borderId="33" xfId="0" applyFont="1" applyFill="1" applyBorder="1"/>
    <xf numFmtId="0" fontId="1" fillId="2" borderId="0" xfId="0" applyFont="1" applyFill="1" applyProtection="1"/>
    <xf numFmtId="0" fontId="1" fillId="4" borderId="0" xfId="0" applyFont="1" applyFill="1"/>
    <xf numFmtId="0" fontId="64" fillId="4" borderId="0" xfId="0" applyFont="1" applyFill="1" applyBorder="1"/>
    <xf numFmtId="0" fontId="1" fillId="4" borderId="32" xfId="0" applyFont="1" applyFill="1" applyBorder="1"/>
    <xf numFmtId="0" fontId="1" fillId="4" borderId="33" xfId="0" applyFont="1" applyFill="1" applyBorder="1"/>
    <xf numFmtId="0" fontId="1" fillId="2" borderId="34" xfId="0" applyFont="1" applyFill="1" applyBorder="1"/>
    <xf numFmtId="0" fontId="1" fillId="2" borderId="35" xfId="0" applyFont="1" applyFill="1" applyBorder="1"/>
    <xf numFmtId="0" fontId="1" fillId="2" borderId="36" xfId="0" applyFont="1" applyFill="1" applyBorder="1"/>
    <xf numFmtId="0" fontId="65" fillId="2" borderId="33" xfId="0" applyFont="1" applyFill="1" applyBorder="1"/>
    <xf numFmtId="0" fontId="52" fillId="2" borderId="32" xfId="0" applyFont="1" applyFill="1" applyBorder="1" applyProtection="1"/>
    <xf numFmtId="0" fontId="65" fillId="2" borderId="0" xfId="0" applyFont="1" applyFill="1" applyAlignment="1" applyProtection="1">
      <alignment vertical="center"/>
    </xf>
    <xf numFmtId="0" fontId="52" fillId="4" borderId="0" xfId="0" applyFont="1" applyFill="1" applyAlignment="1" applyProtection="1">
      <alignment horizontal="right"/>
    </xf>
    <xf numFmtId="0" fontId="16" fillId="6" borderId="46" xfId="0" applyFont="1" applyFill="1" applyBorder="1" applyAlignment="1">
      <alignment vertical="center" wrapText="1"/>
    </xf>
    <xf numFmtId="0" fontId="15" fillId="6" borderId="46" xfId="0" applyFont="1" applyFill="1" applyBorder="1" applyAlignment="1">
      <alignment vertical="center"/>
    </xf>
    <xf numFmtId="0" fontId="2" fillId="2" borderId="0" xfId="0" applyFont="1" applyFill="1" applyBorder="1"/>
    <xf numFmtId="0" fontId="15" fillId="6" borderId="32" xfId="0" applyFont="1" applyFill="1" applyBorder="1" applyProtection="1"/>
    <xf numFmtId="0" fontId="15" fillId="6" borderId="0" xfId="0" applyFont="1" applyFill="1" applyBorder="1" applyProtection="1"/>
    <xf numFmtId="0" fontId="17" fillId="2" borderId="41" xfId="0" applyFont="1" applyFill="1" applyBorder="1" applyProtection="1"/>
    <xf numFmtId="0" fontId="17" fillId="2" borderId="0" xfId="0" applyFont="1" applyFill="1" applyBorder="1" applyAlignment="1" applyProtection="1">
      <alignment horizontal="center"/>
    </xf>
    <xf numFmtId="0" fontId="24" fillId="2" borderId="0" xfId="0" applyFont="1" applyFill="1" applyBorder="1" applyAlignment="1" applyProtection="1"/>
    <xf numFmtId="1" fontId="17" fillId="2" borderId="0" xfId="0" applyNumberFormat="1" applyFont="1" applyFill="1" applyBorder="1" applyProtection="1"/>
    <xf numFmtId="0" fontId="9" fillId="2" borderId="41" xfId="0" applyFont="1" applyFill="1" applyBorder="1" applyProtection="1"/>
    <xf numFmtId="1" fontId="9" fillId="2" borderId="0" xfId="0" applyNumberFormat="1" applyFont="1" applyFill="1" applyBorder="1" applyProtection="1"/>
    <xf numFmtId="0" fontId="17" fillId="2" borderId="0" xfId="0" applyFont="1" applyFill="1" applyBorder="1" applyAlignment="1" applyProtection="1"/>
    <xf numFmtId="0" fontId="56" fillId="2" borderId="0" xfId="0" applyFont="1" applyFill="1" applyProtection="1"/>
    <xf numFmtId="1" fontId="58" fillId="4" borderId="0" xfId="2" applyNumberFormat="1" applyFont="1" applyFill="1" applyBorder="1" applyAlignment="1">
      <alignment horizontal="right"/>
    </xf>
    <xf numFmtId="0" fontId="66" fillId="4" borderId="0" xfId="3" applyFont="1" applyFill="1" applyAlignment="1" applyProtection="1">
      <alignment horizontal="right"/>
    </xf>
    <xf numFmtId="0" fontId="52" fillId="4" borderId="0" xfId="0" applyNumberFormat="1" applyFont="1" applyFill="1"/>
    <xf numFmtId="0" fontId="52" fillId="4" borderId="0" xfId="0" applyFont="1" applyFill="1" applyBorder="1"/>
    <xf numFmtId="0" fontId="52" fillId="4" borderId="7" xfId="0" quotePrefix="1" applyFont="1" applyFill="1" applyBorder="1" applyAlignment="1" applyProtection="1">
      <alignment textRotation="180"/>
    </xf>
    <xf numFmtId="0" fontId="52" fillId="4" borderId="7" xfId="0" applyFont="1" applyFill="1" applyBorder="1" applyAlignment="1" applyProtection="1">
      <alignment textRotation="180"/>
    </xf>
    <xf numFmtId="0" fontId="0" fillId="2" borderId="0" xfId="0" applyFill="1" applyBorder="1" applyAlignment="1" applyProtection="1">
      <alignment horizontal="center" wrapText="1"/>
    </xf>
    <xf numFmtId="0" fontId="0" fillId="2" borderId="0" xfId="0" applyFill="1" applyBorder="1" applyAlignment="1" applyProtection="1">
      <alignment wrapText="1"/>
    </xf>
    <xf numFmtId="0" fontId="1" fillId="2" borderId="0" xfId="0" applyFont="1" applyFill="1" applyBorder="1" applyAlignment="1" applyProtection="1">
      <alignment horizontal="center" wrapText="1"/>
    </xf>
    <xf numFmtId="0" fontId="66" fillId="2" borderId="0" xfId="3" applyFont="1" applyFill="1" applyAlignment="1" applyProtection="1">
      <alignment horizontal="right"/>
    </xf>
    <xf numFmtId="0" fontId="52" fillId="2" borderId="0" xfId="0" applyFont="1" applyFill="1" applyAlignment="1" applyProtection="1">
      <alignment horizontal="left"/>
    </xf>
    <xf numFmtId="0" fontId="52" fillId="2" borderId="0" xfId="0" applyFont="1" applyFill="1"/>
    <xf numFmtId="0" fontId="4" fillId="2" borderId="67" xfId="0" applyNumberFormat="1" applyFont="1" applyFill="1" applyBorder="1" applyAlignment="1" applyProtection="1">
      <alignment horizontal="left"/>
      <protection locked="0"/>
    </xf>
    <xf numFmtId="164" fontId="1" fillId="2" borderId="67" xfId="2" applyNumberFormat="1" applyFill="1" applyBorder="1" applyProtection="1">
      <protection locked="0"/>
    </xf>
    <xf numFmtId="1" fontId="0" fillId="2" borderId="67" xfId="0" applyNumberFormat="1" applyFill="1" applyBorder="1" applyProtection="1">
      <protection locked="0"/>
    </xf>
    <xf numFmtId="164" fontId="1" fillId="7" borderId="67" xfId="2" applyNumberFormat="1" applyFill="1" applyBorder="1" applyProtection="1"/>
    <xf numFmtId="0" fontId="1" fillId="2" borderId="59" xfId="0" applyNumberFormat="1" applyFont="1" applyFill="1" applyBorder="1" applyAlignment="1" applyProtection="1">
      <alignment horizontal="left"/>
      <protection locked="0"/>
    </xf>
    <xf numFmtId="1" fontId="0" fillId="4" borderId="59" xfId="0" applyNumberFormat="1" applyFill="1" applyBorder="1" applyProtection="1">
      <protection locked="0"/>
    </xf>
    <xf numFmtId="0" fontId="3" fillId="4" borderId="0" xfId="0" applyFont="1" applyFill="1" applyBorder="1" applyAlignment="1">
      <alignment horizontal="left"/>
    </xf>
    <xf numFmtId="0" fontId="2" fillId="2" borderId="0" xfId="0" applyFont="1" applyFill="1" applyBorder="1" applyAlignment="1" applyProtection="1">
      <alignment horizontal="right" vertical="center"/>
    </xf>
    <xf numFmtId="0" fontId="2" fillId="2" borderId="0" xfId="0" applyFont="1" applyFill="1" applyBorder="1" applyAlignment="1">
      <alignment horizontal="right" vertical="center"/>
    </xf>
    <xf numFmtId="0" fontId="1" fillId="2" borderId="7" xfId="0" applyFont="1" applyFill="1" applyBorder="1" applyAlignment="1" applyProtection="1">
      <alignment horizontal="right"/>
    </xf>
    <xf numFmtId="0" fontId="15" fillId="6" borderId="46" xfId="0" applyFont="1" applyFill="1" applyBorder="1" applyProtection="1"/>
    <xf numFmtId="0" fontId="29" fillId="2" borderId="44" xfId="0" applyFont="1" applyFill="1" applyBorder="1" applyAlignment="1">
      <alignment horizontal="center" vertical="top"/>
    </xf>
    <xf numFmtId="0" fontId="29" fillId="2" borderId="0" xfId="0" applyFont="1" applyFill="1" applyBorder="1" applyAlignment="1">
      <alignment horizontal="center" vertical="top"/>
    </xf>
    <xf numFmtId="0" fontId="67" fillId="2" borderId="0" xfId="0" applyFont="1" applyFill="1" applyBorder="1" applyAlignment="1">
      <alignment horizontal="center" vertical="top"/>
    </xf>
    <xf numFmtId="0" fontId="56" fillId="4" borderId="1" xfId="0" applyFont="1" applyFill="1" applyBorder="1" applyProtection="1"/>
    <xf numFmtId="0" fontId="56" fillId="0" borderId="0" xfId="0" applyFont="1"/>
    <xf numFmtId="0" fontId="46" fillId="0" borderId="0" xfId="0" applyFont="1" applyBorder="1" applyAlignment="1">
      <alignment vertical="center" wrapText="1"/>
    </xf>
    <xf numFmtId="0" fontId="0" fillId="2" borderId="68" xfId="0" applyFill="1" applyBorder="1" applyProtection="1"/>
    <xf numFmtId="0" fontId="13" fillId="2" borderId="54" xfId="3" applyFill="1" applyBorder="1" applyAlignment="1" applyProtection="1">
      <protection locked="0"/>
    </xf>
    <xf numFmtId="0" fontId="52" fillId="0" borderId="0" xfId="0" applyFont="1"/>
    <xf numFmtId="0" fontId="47" fillId="0" borderId="58" xfId="0" applyFont="1" applyBorder="1" applyAlignment="1">
      <alignment vertical="center" wrapText="1"/>
    </xf>
    <xf numFmtId="0" fontId="47" fillId="0" borderId="59" xfId="0" applyFont="1" applyBorder="1" applyAlignment="1">
      <alignment vertical="center" wrapText="1"/>
    </xf>
    <xf numFmtId="0" fontId="47" fillId="0" borderId="60" xfId="0" applyFont="1" applyBorder="1" applyAlignment="1">
      <alignment vertical="center" wrapText="1"/>
    </xf>
    <xf numFmtId="0" fontId="47" fillId="0" borderId="69" xfId="0" applyFont="1" applyBorder="1" applyAlignment="1">
      <alignment vertical="center" wrapText="1"/>
    </xf>
    <xf numFmtId="0" fontId="47" fillId="0" borderId="70" xfId="0" applyFont="1" applyBorder="1" applyAlignment="1">
      <alignment vertical="center" wrapText="1"/>
    </xf>
    <xf numFmtId="0" fontId="47" fillId="0" borderId="71" xfId="0" applyFont="1" applyBorder="1" applyAlignment="1">
      <alignment vertical="center" wrapText="1"/>
    </xf>
    <xf numFmtId="0" fontId="62" fillId="4" borderId="51" xfId="0" applyFont="1" applyFill="1" applyBorder="1" applyProtection="1"/>
    <xf numFmtId="164" fontId="47" fillId="0" borderId="72" xfId="2" applyNumberFormat="1" applyFont="1" applyBorder="1" applyAlignment="1" applyProtection="1">
      <alignment vertical="center" wrapText="1"/>
      <protection locked="0"/>
    </xf>
    <xf numFmtId="164" fontId="47" fillId="0" borderId="73" xfId="2" applyNumberFormat="1" applyFont="1" applyBorder="1" applyAlignment="1" applyProtection="1">
      <alignment vertical="center" wrapText="1"/>
      <protection locked="0"/>
    </xf>
    <xf numFmtId="9" fontId="47" fillId="0" borderId="74" xfId="5" applyFont="1" applyBorder="1" applyAlignment="1" applyProtection="1">
      <alignment vertical="center" wrapText="1"/>
      <protection locked="0"/>
    </xf>
    <xf numFmtId="164" fontId="47" fillId="0" borderId="75" xfId="2" applyNumberFormat="1" applyFont="1" applyBorder="1" applyAlignment="1" applyProtection="1">
      <alignment vertical="center" wrapText="1"/>
      <protection locked="0"/>
    </xf>
    <xf numFmtId="164" fontId="47" fillId="0" borderId="76" xfId="2" applyNumberFormat="1" applyFont="1" applyBorder="1" applyAlignment="1" applyProtection="1">
      <alignment vertical="center" wrapText="1"/>
      <protection locked="0"/>
    </xf>
    <xf numFmtId="9" fontId="47" fillId="0" borderId="77" xfId="5" applyFont="1" applyBorder="1" applyAlignment="1" applyProtection="1">
      <alignment vertical="center" wrapText="1"/>
      <protection locked="0"/>
    </xf>
    <xf numFmtId="9" fontId="47" fillId="0" borderId="78" xfId="5" applyFont="1" applyBorder="1" applyAlignment="1" applyProtection="1">
      <alignment vertical="center" wrapText="1"/>
      <protection locked="0"/>
    </xf>
    <xf numFmtId="0" fontId="47" fillId="0" borderId="67" xfId="0" applyFont="1" applyBorder="1" applyAlignment="1">
      <alignment vertical="center" wrapText="1"/>
    </xf>
    <xf numFmtId="9" fontId="47" fillId="0" borderId="75" xfId="5" applyFont="1" applyBorder="1" applyAlignment="1" applyProtection="1">
      <alignment vertical="center" wrapText="1"/>
      <protection locked="0"/>
    </xf>
    <xf numFmtId="9" fontId="47" fillId="0" borderId="76" xfId="5" applyFont="1" applyBorder="1" applyAlignment="1" applyProtection="1">
      <alignment vertical="center" wrapText="1"/>
      <protection locked="0"/>
    </xf>
    <xf numFmtId="9" fontId="47" fillId="8" borderId="79" xfId="5" applyFont="1" applyFill="1" applyBorder="1" applyAlignment="1" applyProtection="1">
      <alignment vertical="center" wrapText="1"/>
    </xf>
    <xf numFmtId="44" fontId="47" fillId="8" borderId="80" xfId="2" applyNumberFormat="1" applyFont="1" applyFill="1" applyBorder="1" applyAlignment="1" applyProtection="1">
      <alignment vertical="center" wrapText="1"/>
    </xf>
    <xf numFmtId="1" fontId="47" fillId="0" borderId="81" xfId="2" applyNumberFormat="1" applyFont="1" applyBorder="1" applyAlignment="1" applyProtection="1">
      <alignment vertical="center" wrapText="1"/>
      <protection locked="0"/>
    </xf>
    <xf numFmtId="1" fontId="47" fillId="0" borderId="82" xfId="2" applyNumberFormat="1" applyFont="1" applyBorder="1" applyAlignment="1" applyProtection="1">
      <alignment vertical="center" wrapText="1"/>
      <protection locked="0"/>
    </xf>
    <xf numFmtId="44" fontId="47" fillId="8" borderId="83" xfId="2" applyNumberFormat="1" applyFont="1" applyFill="1" applyBorder="1" applyAlignment="1" applyProtection="1">
      <alignment vertical="center" wrapText="1"/>
    </xf>
    <xf numFmtId="44" fontId="47" fillId="8" borderId="75" xfId="2" applyNumberFormat="1" applyFont="1" applyFill="1" applyBorder="1" applyAlignment="1" applyProtection="1">
      <alignment vertical="center" wrapText="1"/>
    </xf>
    <xf numFmtId="14" fontId="0" fillId="0" borderId="0" xfId="0" applyNumberFormat="1"/>
    <xf numFmtId="0" fontId="68" fillId="4" borderId="0" xfId="0" applyFont="1" applyFill="1" applyBorder="1" applyAlignment="1">
      <alignment horizontal="right" vertical="center"/>
    </xf>
    <xf numFmtId="164" fontId="3" fillId="4" borderId="0" xfId="2" applyNumberFormat="1" applyFont="1" applyFill="1" applyBorder="1" applyAlignment="1">
      <alignment horizontal="right" vertical="center"/>
    </xf>
    <xf numFmtId="0" fontId="52" fillId="2" borderId="0" xfId="0" applyFont="1" applyFill="1" applyProtection="1">
      <protection locked="0"/>
    </xf>
    <xf numFmtId="0" fontId="1" fillId="0" borderId="0" xfId="0" applyFont="1"/>
    <xf numFmtId="0" fontId="3" fillId="4" borderId="0" xfId="0" applyFont="1" applyFill="1" applyBorder="1" applyAlignment="1">
      <alignment horizontal="left" vertical="top" wrapText="1"/>
    </xf>
    <xf numFmtId="0" fontId="3" fillId="4" borderId="0" xfId="0" applyFont="1" applyFill="1" applyBorder="1" applyAlignment="1">
      <alignment horizontal="left" wrapText="1"/>
    </xf>
    <xf numFmtId="0" fontId="3" fillId="4" borderId="0" xfId="0" applyFont="1" applyFill="1" applyBorder="1" applyAlignment="1">
      <alignment horizontal="right"/>
    </xf>
    <xf numFmtId="0" fontId="1" fillId="4" borderId="0" xfId="0" applyFont="1" applyFill="1" applyBorder="1"/>
    <xf numFmtId="164" fontId="1" fillId="9" borderId="16" xfId="2" applyNumberFormat="1" applyFont="1" applyFill="1" applyBorder="1" applyAlignment="1">
      <alignment horizontal="right" vertical="center"/>
    </xf>
    <xf numFmtId="164" fontId="3" fillId="9" borderId="16" xfId="2" applyNumberFormat="1" applyFont="1" applyFill="1" applyBorder="1" applyAlignment="1">
      <alignment horizontal="center" vertical="center"/>
    </xf>
    <xf numFmtId="164" fontId="3" fillId="9" borderId="16" xfId="2" applyNumberFormat="1" applyFont="1" applyFill="1" applyBorder="1" applyAlignment="1">
      <alignment horizontal="right" vertical="center"/>
    </xf>
    <xf numFmtId="170" fontId="1" fillId="9" borderId="17" xfId="0" applyNumberFormat="1" applyFont="1" applyFill="1" applyBorder="1" applyAlignment="1">
      <alignment horizontal="center" vertical="center"/>
    </xf>
    <xf numFmtId="164" fontId="1" fillId="9" borderId="18" xfId="2" applyNumberFormat="1" applyFont="1" applyFill="1" applyBorder="1" applyAlignment="1">
      <alignment horizontal="right" vertical="center"/>
    </xf>
    <xf numFmtId="170" fontId="1" fillId="9" borderId="16" xfId="0" applyNumberFormat="1" applyFont="1" applyFill="1" applyBorder="1" applyAlignment="1">
      <alignment horizontal="center" vertical="center"/>
    </xf>
    <xf numFmtId="164" fontId="1" fillId="9" borderId="16" xfId="0" applyNumberFormat="1" applyFont="1" applyFill="1" applyBorder="1"/>
    <xf numFmtId="0" fontId="1" fillId="4" borderId="35" xfId="0" applyFont="1" applyFill="1" applyBorder="1" applyAlignment="1">
      <alignment horizontal="left"/>
    </xf>
    <xf numFmtId="0" fontId="1" fillId="4" borderId="35" xfId="0" applyFont="1" applyFill="1" applyBorder="1" applyAlignment="1">
      <alignment horizontal="right"/>
    </xf>
    <xf numFmtId="0" fontId="1" fillId="4" borderId="35" xfId="0" applyFont="1" applyFill="1" applyBorder="1"/>
    <xf numFmtId="0" fontId="1" fillId="4" borderId="35" xfId="0" applyFont="1" applyFill="1" applyBorder="1" applyProtection="1">
      <protection locked="0"/>
    </xf>
    <xf numFmtId="0" fontId="53" fillId="4" borderId="35" xfId="0" applyFont="1" applyFill="1" applyBorder="1" applyAlignment="1">
      <alignment horizontal="center"/>
    </xf>
    <xf numFmtId="0" fontId="3" fillId="4" borderId="35" xfId="0" applyFont="1" applyFill="1" applyBorder="1"/>
    <xf numFmtId="0" fontId="64" fillId="4" borderId="0" xfId="0" applyFont="1" applyFill="1" applyBorder="1" applyAlignment="1"/>
    <xf numFmtId="0" fontId="64" fillId="4" borderId="0" xfId="0" applyFont="1" applyFill="1" applyBorder="1" applyAlignment="1">
      <alignment horizontal="center" wrapText="1"/>
    </xf>
    <xf numFmtId="0" fontId="64" fillId="4" borderId="0" xfId="0" applyFont="1" applyFill="1" applyBorder="1" applyAlignment="1">
      <alignment horizontal="center"/>
    </xf>
    <xf numFmtId="0" fontId="53" fillId="4" borderId="0" xfId="0" applyFont="1" applyFill="1" applyBorder="1" applyAlignment="1">
      <alignment horizontal="center" wrapText="1"/>
    </xf>
    <xf numFmtId="0" fontId="64" fillId="4" borderId="0" xfId="0" applyFont="1" applyFill="1" applyBorder="1" applyAlignment="1">
      <alignment horizontal="right"/>
    </xf>
    <xf numFmtId="0" fontId="53" fillId="4" borderId="0" xfId="0" applyFont="1" applyFill="1" applyBorder="1" applyAlignment="1">
      <alignment horizontal="left"/>
    </xf>
    <xf numFmtId="0" fontId="1" fillId="4" borderId="0" xfId="0" applyFont="1" applyFill="1" applyBorder="1" applyAlignment="1">
      <alignment horizontal="left" vertical="top" wrapText="1"/>
    </xf>
    <xf numFmtId="0" fontId="64" fillId="4" borderId="19" xfId="0" applyFont="1" applyFill="1" applyBorder="1" applyAlignment="1">
      <alignment vertical="top" wrapText="1"/>
    </xf>
    <xf numFmtId="164" fontId="64" fillId="4" borderId="16" xfId="2" applyNumberFormat="1" applyFont="1" applyFill="1" applyBorder="1" applyAlignment="1" applyProtection="1">
      <alignment horizontal="center" vertical="center"/>
      <protection locked="0"/>
    </xf>
    <xf numFmtId="9" fontId="1" fillId="4" borderId="16" xfId="5"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170" fontId="1" fillId="4" borderId="16" xfId="5" applyNumberFormat="1" applyFont="1" applyFill="1" applyBorder="1" applyAlignment="1" applyProtection="1">
      <alignment horizontal="center" vertical="center"/>
      <protection locked="0"/>
    </xf>
    <xf numFmtId="0" fontId="65" fillId="4" borderId="0" xfId="0" applyFont="1" applyFill="1" applyBorder="1"/>
    <xf numFmtId="0" fontId="64" fillId="4" borderId="0" xfId="0" applyFont="1" applyFill="1" applyBorder="1" applyAlignment="1">
      <alignment vertical="top" wrapText="1"/>
    </xf>
    <xf numFmtId="164" fontId="64" fillId="4" borderId="20" xfId="2" applyNumberFormat="1" applyFont="1" applyFill="1" applyBorder="1" applyAlignment="1" applyProtection="1">
      <alignment horizontal="center" vertical="center"/>
      <protection locked="0"/>
    </xf>
    <xf numFmtId="0" fontId="53" fillId="4" borderId="0" xfId="0" applyFont="1" applyFill="1" applyBorder="1" applyAlignment="1">
      <alignment horizontal="center" vertical="center"/>
    </xf>
    <xf numFmtId="0" fontId="64" fillId="4" borderId="0" xfId="0" applyFont="1" applyFill="1" applyBorder="1" applyAlignment="1">
      <alignment horizontal="right" vertical="top" wrapText="1"/>
    </xf>
    <xf numFmtId="0" fontId="1" fillId="4" borderId="0" xfId="0" applyFont="1" applyFill="1" applyBorder="1" applyAlignment="1">
      <alignment vertical="top" wrapText="1"/>
    </xf>
    <xf numFmtId="166" fontId="1" fillId="4" borderId="0" xfId="1" applyNumberFormat="1" applyFont="1" applyFill="1" applyBorder="1" applyAlignment="1">
      <alignment horizontal="center" vertical="center"/>
    </xf>
    <xf numFmtId="0" fontId="1" fillId="4" borderId="0" xfId="0" applyFont="1" applyFill="1" applyBorder="1" applyAlignment="1">
      <alignment horizontal="center" vertical="center"/>
    </xf>
    <xf numFmtId="170" fontId="1" fillId="4" borderId="0" xfId="5" applyNumberFormat="1" applyFont="1" applyFill="1" applyBorder="1" applyAlignment="1">
      <alignment horizontal="center" vertical="center"/>
    </xf>
    <xf numFmtId="170" fontId="3" fillId="4" borderId="0" xfId="5" applyNumberFormat="1" applyFont="1" applyFill="1" applyBorder="1" applyAlignment="1">
      <alignment horizontal="center"/>
    </xf>
    <xf numFmtId="164" fontId="64" fillId="4" borderId="0" xfId="2" applyNumberFormat="1" applyFont="1" applyFill="1" applyBorder="1" applyAlignment="1">
      <alignment horizontal="center" vertical="center"/>
    </xf>
    <xf numFmtId="166" fontId="64" fillId="4" borderId="0" xfId="1" applyNumberFormat="1" applyFont="1" applyFill="1" applyBorder="1" applyAlignment="1">
      <alignment horizontal="center" vertical="center"/>
    </xf>
    <xf numFmtId="0" fontId="64" fillId="4" borderId="0" xfId="0" applyFont="1" applyFill="1" applyBorder="1" applyAlignment="1">
      <alignment horizontal="center" vertical="center"/>
    </xf>
    <xf numFmtId="170" fontId="64" fillId="4" borderId="0" xfId="5" applyNumberFormat="1" applyFont="1" applyFill="1" applyBorder="1" applyAlignment="1">
      <alignment horizontal="center" vertical="center"/>
    </xf>
    <xf numFmtId="164" fontId="64" fillId="4" borderId="0" xfId="2" applyNumberFormat="1" applyFont="1" applyFill="1" applyBorder="1" applyAlignment="1">
      <alignment horizontal="right" vertical="center"/>
    </xf>
    <xf numFmtId="0" fontId="53" fillId="4" borderId="0" xfId="0" applyFont="1" applyFill="1" applyBorder="1" applyAlignment="1">
      <alignment horizontal="center"/>
    </xf>
    <xf numFmtId="0" fontId="3" fillId="4" borderId="0" xfId="0" applyFont="1" applyFill="1" applyBorder="1" applyAlignment="1">
      <alignment horizontal="center" vertical="top" wrapText="1"/>
    </xf>
    <xf numFmtId="0" fontId="64" fillId="4" borderId="0" xfId="0" applyFont="1" applyFill="1" applyBorder="1" applyAlignment="1">
      <alignment horizontal="left" vertical="top" wrapText="1"/>
    </xf>
    <xf numFmtId="164" fontId="64" fillId="4" borderId="21" xfId="2" applyNumberFormat="1" applyFont="1" applyFill="1" applyBorder="1" applyAlignment="1" applyProtection="1">
      <alignment horizontal="center" vertical="center"/>
      <protection locked="0"/>
    </xf>
    <xf numFmtId="166" fontId="1" fillId="4" borderId="22" xfId="1" applyNumberFormat="1" applyFont="1" applyFill="1" applyBorder="1" applyAlignment="1">
      <alignment horizontal="center" vertical="center"/>
    </xf>
    <xf numFmtId="170" fontId="1" fillId="4" borderId="22" xfId="5" applyNumberFormat="1" applyFont="1" applyFill="1" applyBorder="1" applyAlignment="1">
      <alignment horizontal="center" vertical="center"/>
    </xf>
    <xf numFmtId="164" fontId="64" fillId="4" borderId="23" xfId="2" applyNumberFormat="1" applyFont="1" applyFill="1" applyBorder="1" applyAlignment="1">
      <alignment horizontal="center" vertical="center"/>
    </xf>
    <xf numFmtId="0" fontId="52" fillId="4" borderId="0" xfId="0" applyFont="1" applyFill="1" applyBorder="1" applyAlignment="1">
      <alignment horizontal="center" vertical="center"/>
    </xf>
    <xf numFmtId="164" fontId="52" fillId="4" borderId="0" xfId="2" applyNumberFormat="1" applyFont="1" applyFill="1" applyBorder="1" applyAlignment="1">
      <alignment horizontal="right" vertical="center"/>
    </xf>
    <xf numFmtId="166" fontId="1" fillId="4" borderId="24" xfId="1" applyNumberFormat="1" applyFont="1" applyFill="1" applyBorder="1" applyAlignment="1">
      <alignment horizontal="center" vertical="center"/>
    </xf>
    <xf numFmtId="164" fontId="64" fillId="4" borderId="25" xfId="2" applyNumberFormat="1" applyFont="1" applyFill="1" applyBorder="1"/>
    <xf numFmtId="164" fontId="64" fillId="4" borderId="0" xfId="2" applyNumberFormat="1" applyFont="1" applyFill="1" applyBorder="1" applyAlignment="1">
      <alignment horizontal="right"/>
    </xf>
    <xf numFmtId="164" fontId="64" fillId="4" borderId="0" xfId="2" applyNumberFormat="1" applyFont="1" applyFill="1" applyBorder="1"/>
    <xf numFmtId="0" fontId="68" fillId="4" borderId="0" xfId="0" applyFont="1" applyFill="1" applyBorder="1"/>
    <xf numFmtId="164" fontId="69" fillId="4" borderId="0" xfId="2" applyNumberFormat="1" applyFont="1" applyFill="1" applyBorder="1" applyAlignment="1">
      <alignment horizontal="right" vertical="center"/>
    </xf>
    <xf numFmtId="0" fontId="64" fillId="4" borderId="0" xfId="0" applyFont="1" applyFill="1" applyBorder="1" applyAlignment="1">
      <alignment vertical="top"/>
    </xf>
    <xf numFmtId="0" fontId="56" fillId="4" borderId="0" xfId="0" applyFont="1" applyFill="1" applyBorder="1"/>
    <xf numFmtId="0" fontId="68" fillId="4" borderId="0" xfId="0" applyFont="1" applyFill="1" applyBorder="1" applyAlignment="1">
      <alignment horizontal="right"/>
    </xf>
    <xf numFmtId="0" fontId="70" fillId="4" borderId="0" xfId="0" applyFont="1" applyFill="1" applyBorder="1"/>
    <xf numFmtId="0" fontId="0" fillId="4" borderId="0" xfId="0" applyFill="1"/>
    <xf numFmtId="0" fontId="12" fillId="4" borderId="0" xfId="0" applyFont="1" applyFill="1" applyBorder="1" applyAlignment="1">
      <alignment horizontal="left" vertical="center"/>
    </xf>
    <xf numFmtId="0" fontId="42" fillId="4" borderId="0" xfId="0" applyFont="1" applyFill="1" applyBorder="1"/>
    <xf numFmtId="0" fontId="0" fillId="4" borderId="0" xfId="0" applyFill="1" applyBorder="1" applyProtection="1">
      <protection locked="0"/>
    </xf>
    <xf numFmtId="0" fontId="71" fillId="4" borderId="0" xfId="0" applyFont="1" applyFill="1" applyBorder="1"/>
    <xf numFmtId="164" fontId="3" fillId="4" borderId="0" xfId="2" applyNumberFormat="1" applyFont="1" applyFill="1" applyBorder="1" applyAlignment="1">
      <alignment horizontal="left" vertical="center"/>
    </xf>
    <xf numFmtId="0" fontId="1" fillId="4" borderId="0" xfId="0" applyFont="1" applyFill="1" applyBorder="1" applyAlignment="1">
      <alignment horizontal="left"/>
    </xf>
    <xf numFmtId="0" fontId="1" fillId="4" borderId="0" xfId="0" applyFont="1" applyFill="1" applyBorder="1" applyAlignment="1">
      <alignment horizontal="left" wrapText="1"/>
    </xf>
    <xf numFmtId="0" fontId="1" fillId="2" borderId="48" xfId="0" applyFont="1" applyFill="1" applyBorder="1"/>
    <xf numFmtId="0" fontId="72" fillId="4" borderId="0" xfId="0" applyFont="1" applyFill="1" applyBorder="1"/>
    <xf numFmtId="0" fontId="1" fillId="4" borderId="0" xfId="0" applyFont="1" applyFill="1" applyBorder="1" applyAlignment="1">
      <alignment vertical="center"/>
    </xf>
    <xf numFmtId="0" fontId="64" fillId="4" borderId="35" xfId="0" applyFont="1" applyFill="1" applyBorder="1"/>
    <xf numFmtId="0" fontId="68" fillId="4" borderId="35" xfId="0" applyFont="1" applyFill="1" applyBorder="1" applyAlignment="1">
      <alignment horizontal="right" vertical="center"/>
    </xf>
    <xf numFmtId="164" fontId="3" fillId="4" borderId="35" xfId="2" applyNumberFormat="1" applyFont="1" applyFill="1" applyBorder="1" applyAlignment="1">
      <alignment horizontal="right" vertical="center"/>
    </xf>
    <xf numFmtId="0" fontId="44" fillId="4" borderId="0" xfId="0" applyFont="1" applyFill="1" applyBorder="1" applyAlignment="1">
      <alignment horizontal="left" wrapText="1"/>
    </xf>
    <xf numFmtId="0" fontId="10" fillId="4" borderId="0" xfId="0" applyFont="1" applyFill="1" applyBorder="1" applyAlignment="1">
      <alignment horizontal="left" wrapText="1"/>
    </xf>
    <xf numFmtId="0" fontId="56" fillId="4" borderId="0" xfId="0" applyFont="1" applyFill="1"/>
    <xf numFmtId="0" fontId="57" fillId="4" borderId="0" xfId="3" applyFont="1" applyFill="1" applyAlignment="1" applyProtection="1">
      <alignment horizontal="right"/>
    </xf>
    <xf numFmtId="0" fontId="56" fillId="4" borderId="0" xfId="0" applyFont="1" applyFill="1" applyBorder="1" applyAlignment="1">
      <alignment vertical="top"/>
    </xf>
    <xf numFmtId="0" fontId="44" fillId="4" borderId="0" xfId="0" applyFont="1" applyFill="1" applyBorder="1" applyAlignment="1">
      <alignment horizontal="right" wrapText="1"/>
    </xf>
    <xf numFmtId="0" fontId="3" fillId="2" borderId="0" xfId="0" applyFont="1" applyFill="1" applyAlignment="1">
      <alignment horizontal="right"/>
    </xf>
    <xf numFmtId="171" fontId="68" fillId="4" borderId="26" xfId="5" applyNumberFormat="1" applyFont="1" applyFill="1" applyBorder="1" applyAlignment="1" applyProtection="1">
      <alignment horizontal="right"/>
      <protection locked="0"/>
    </xf>
    <xf numFmtId="171" fontId="68" fillId="4" borderId="0" xfId="5" applyNumberFormat="1" applyFont="1" applyFill="1" applyBorder="1" applyAlignment="1" applyProtection="1">
      <alignment horizontal="right" vertical="center"/>
      <protection locked="0"/>
    </xf>
    <xf numFmtId="0" fontId="56" fillId="2" borderId="0" xfId="0" applyFont="1" applyFill="1"/>
    <xf numFmtId="9" fontId="56" fillId="4" borderId="0" xfId="5" applyFont="1" applyFill="1" applyBorder="1"/>
    <xf numFmtId="1" fontId="53" fillId="4" borderId="0" xfId="2" applyNumberFormat="1" applyFont="1" applyFill="1" applyBorder="1" applyAlignment="1">
      <alignment horizontal="right"/>
    </xf>
    <xf numFmtId="9" fontId="56" fillId="2" borderId="0" xfId="5" applyFont="1" applyFill="1"/>
    <xf numFmtId="9" fontId="56" fillId="2" borderId="0" xfId="5" applyFont="1" applyFill="1" applyProtection="1">
      <protection locked="0"/>
    </xf>
    <xf numFmtId="9" fontId="56" fillId="4" borderId="0" xfId="5" applyFont="1" applyFill="1" applyBorder="1" applyAlignment="1">
      <alignment horizontal="center" wrapText="1"/>
    </xf>
    <xf numFmtId="9" fontId="56" fillId="4" borderId="0" xfId="5" applyFont="1" applyFill="1" applyBorder="1" applyAlignment="1">
      <alignment vertical="center"/>
    </xf>
    <xf numFmtId="9" fontId="56" fillId="4" borderId="0" xfId="5" applyFont="1" applyFill="1" applyBorder="1" applyAlignment="1">
      <alignment horizontal="center" vertical="top" wrapText="1"/>
    </xf>
    <xf numFmtId="0" fontId="13" fillId="4" borderId="0" xfId="3" applyFill="1" applyBorder="1" applyAlignment="1" applyProtection="1">
      <alignment vertical="top"/>
    </xf>
    <xf numFmtId="0" fontId="56" fillId="4" borderId="0" xfId="0" applyFont="1" applyFill="1" applyProtection="1">
      <protection locked="0"/>
    </xf>
    <xf numFmtId="0" fontId="68" fillId="4" borderId="0" xfId="0" applyFont="1" applyFill="1" applyBorder="1" applyAlignment="1">
      <alignment horizontal="left" vertical="center"/>
    </xf>
    <xf numFmtId="164" fontId="52" fillId="2" borderId="0" xfId="0" applyNumberFormat="1" applyFont="1" applyFill="1"/>
    <xf numFmtId="164" fontId="1" fillId="4" borderId="16" xfId="2" applyNumberFormat="1" applyFont="1" applyFill="1" applyBorder="1" applyProtection="1">
      <protection locked="0"/>
    </xf>
    <xf numFmtId="0" fontId="1" fillId="2" borderId="33" xfId="0" applyFont="1" applyFill="1" applyBorder="1" applyProtection="1">
      <protection locked="0"/>
    </xf>
    <xf numFmtId="0" fontId="17" fillId="6" borderId="61" xfId="0" applyFont="1" applyFill="1" applyBorder="1" applyProtection="1"/>
    <xf numFmtId="0" fontId="16" fillId="6" borderId="62" xfId="0" applyFont="1" applyFill="1" applyBorder="1" applyAlignment="1" applyProtection="1">
      <alignment vertical="center"/>
    </xf>
    <xf numFmtId="0" fontId="17" fillId="6" borderId="62" xfId="0" applyFont="1" applyFill="1" applyBorder="1" applyProtection="1"/>
    <xf numFmtId="0" fontId="18" fillId="6" borderId="62" xfId="0" applyFont="1" applyFill="1" applyBorder="1" applyAlignment="1" applyProtection="1">
      <alignment horizontal="right" vertical="center"/>
    </xf>
    <xf numFmtId="0" fontId="19" fillId="6" borderId="62" xfId="0" applyFont="1" applyFill="1" applyBorder="1" applyAlignment="1" applyProtection="1">
      <alignment vertical="center"/>
    </xf>
    <xf numFmtId="0" fontId="17" fillId="6" borderId="63" xfId="0" applyFont="1" applyFill="1" applyBorder="1" applyProtection="1"/>
    <xf numFmtId="0" fontId="3" fillId="0" borderId="35" xfId="0" applyFont="1" applyFill="1" applyBorder="1" applyAlignment="1">
      <alignment horizontal="left" vertical="top" wrapText="1"/>
    </xf>
    <xf numFmtId="0" fontId="3" fillId="4" borderId="0" xfId="0" applyFont="1" applyFill="1" applyBorder="1" applyAlignment="1">
      <alignment horizontal="left" vertical="top" wrapText="1"/>
    </xf>
    <xf numFmtId="0" fontId="73" fillId="2" borderId="0" xfId="0" applyFont="1" applyFill="1" applyBorder="1" applyAlignment="1">
      <alignment horizontal="left"/>
    </xf>
    <xf numFmtId="0" fontId="3" fillId="0" borderId="0" xfId="0" applyFont="1" applyFill="1" applyBorder="1" applyAlignment="1">
      <alignment horizontal="left" vertical="top" wrapText="1"/>
    </xf>
    <xf numFmtId="0" fontId="13" fillId="4" borderId="0" xfId="3" applyFill="1" applyBorder="1" applyAlignment="1" applyProtection="1">
      <alignment horizontal="center" vertical="top" wrapText="1"/>
      <protection locked="0"/>
    </xf>
    <xf numFmtId="0" fontId="13" fillId="2" borderId="0" xfId="3" applyFill="1" applyBorder="1" applyAlignment="1" applyProtection="1">
      <alignment horizontal="center"/>
      <protection locked="0"/>
    </xf>
    <xf numFmtId="0" fontId="3" fillId="4" borderId="0" xfId="0" applyFont="1" applyFill="1" applyBorder="1" applyAlignment="1">
      <alignment horizontal="left"/>
    </xf>
    <xf numFmtId="0" fontId="6" fillId="2" borderId="0" xfId="0" applyFont="1" applyFill="1" applyBorder="1" applyAlignment="1">
      <alignment horizontal="left" vertical="top" wrapText="1"/>
    </xf>
    <xf numFmtId="0" fontId="29" fillId="2" borderId="44" xfId="0" applyFont="1" applyFill="1" applyBorder="1" applyAlignment="1">
      <alignment horizontal="center" vertical="top"/>
    </xf>
    <xf numFmtId="0" fontId="29" fillId="2" borderId="0" xfId="0" applyFont="1" applyFill="1" applyBorder="1" applyAlignment="1">
      <alignment horizontal="center" vertical="top"/>
    </xf>
    <xf numFmtId="0" fontId="67" fillId="2" borderId="0" xfId="0" applyFont="1" applyFill="1" applyBorder="1" applyAlignment="1">
      <alignment horizontal="center" vertical="top"/>
    </xf>
    <xf numFmtId="0" fontId="3" fillId="0" borderId="84" xfId="0" applyFont="1" applyFill="1" applyBorder="1" applyAlignment="1">
      <alignment horizontal="center" wrapText="1"/>
    </xf>
    <xf numFmtId="0" fontId="3" fillId="0" borderId="85" xfId="0" applyFont="1" applyFill="1" applyBorder="1" applyAlignment="1">
      <alignment horizontal="center" wrapText="1"/>
    </xf>
    <xf numFmtId="49" fontId="41" fillId="0" borderId="84" xfId="2" applyNumberFormat="1" applyFont="1" applyFill="1" applyBorder="1" applyAlignment="1" applyProtection="1">
      <alignment horizontal="left"/>
    </xf>
    <xf numFmtId="49" fontId="41" fillId="0" borderId="86" xfId="2" applyNumberFormat="1" applyFont="1" applyFill="1" applyBorder="1" applyAlignment="1" applyProtection="1">
      <alignment horizontal="left"/>
    </xf>
    <xf numFmtId="49" fontId="41" fillId="0" borderId="85" xfId="2" applyNumberFormat="1" applyFont="1" applyFill="1" applyBorder="1" applyAlignment="1" applyProtection="1">
      <alignment horizontal="left"/>
    </xf>
    <xf numFmtId="164" fontId="41" fillId="0" borderId="84" xfId="2" applyNumberFormat="1" applyFont="1" applyFill="1" applyBorder="1" applyAlignment="1" applyProtection="1">
      <alignment horizontal="center"/>
    </xf>
    <xf numFmtId="164" fontId="41" fillId="0" borderId="85" xfId="2" applyNumberFormat="1" applyFont="1" applyFill="1" applyBorder="1" applyAlignment="1" applyProtection="1">
      <alignment horizontal="center"/>
    </xf>
    <xf numFmtId="0" fontId="3" fillId="4" borderId="0" xfId="0" applyFont="1" applyFill="1" applyBorder="1" applyAlignment="1">
      <alignment horizontal="left" wrapText="1"/>
    </xf>
    <xf numFmtId="0" fontId="3" fillId="0" borderId="86" xfId="0" applyFont="1" applyFill="1" applyBorder="1" applyAlignment="1">
      <alignment horizontal="center" wrapText="1"/>
    </xf>
    <xf numFmtId="0" fontId="3" fillId="0" borderId="0" xfId="0" applyFont="1" applyFill="1" applyBorder="1" applyAlignment="1">
      <alignment horizontal="left"/>
    </xf>
    <xf numFmtId="0" fontId="36" fillId="7" borderId="87" xfId="0" applyFont="1" applyFill="1" applyBorder="1" applyAlignment="1">
      <alignment horizontal="left"/>
    </xf>
    <xf numFmtId="0" fontId="36" fillId="7" borderId="88" xfId="0" applyFont="1" applyFill="1" applyBorder="1" applyAlignment="1">
      <alignment horizontal="left"/>
    </xf>
    <xf numFmtId="0" fontId="36" fillId="7" borderId="89" xfId="0" applyFont="1" applyFill="1" applyBorder="1" applyAlignment="1">
      <alignment horizontal="left"/>
    </xf>
    <xf numFmtId="0" fontId="10" fillId="2" borderId="0" xfId="0" applyFont="1" applyFill="1" applyBorder="1" applyAlignment="1">
      <alignment horizontal="left"/>
    </xf>
    <xf numFmtId="0" fontId="35" fillId="2" borderId="84" xfId="0" applyFont="1" applyFill="1" applyBorder="1" applyAlignment="1">
      <alignment horizontal="left"/>
    </xf>
    <xf numFmtId="0" fontId="35" fillId="2" borderId="86" xfId="0" applyFont="1" applyFill="1" applyBorder="1" applyAlignment="1">
      <alignment horizontal="left"/>
    </xf>
    <xf numFmtId="0" fontId="35" fillId="2" borderId="90" xfId="0" applyFont="1" applyFill="1" applyBorder="1" applyAlignment="1">
      <alignment horizontal="left"/>
    </xf>
    <xf numFmtId="49" fontId="36" fillId="7" borderId="84" xfId="0" applyNumberFormat="1" applyFont="1" applyFill="1" applyBorder="1" applyAlignment="1">
      <alignment horizontal="left"/>
    </xf>
    <xf numFmtId="49" fontId="36" fillId="7" borderId="86" xfId="0" applyNumberFormat="1" applyFont="1" applyFill="1" applyBorder="1" applyAlignment="1">
      <alignment horizontal="left"/>
    </xf>
    <xf numFmtId="49" fontId="36" fillId="7" borderId="85" xfId="0" applyNumberFormat="1" applyFont="1" applyFill="1" applyBorder="1" applyAlignment="1">
      <alignment horizontal="left"/>
    </xf>
    <xf numFmtId="49" fontId="36" fillId="7" borderId="84" xfId="0" applyNumberFormat="1" applyFont="1" applyFill="1" applyBorder="1" applyAlignment="1" applyProtection="1">
      <alignment horizontal="left"/>
    </xf>
    <xf numFmtId="49" fontId="36" fillId="7" borderId="86" xfId="0" applyNumberFormat="1" applyFont="1" applyFill="1" applyBorder="1" applyAlignment="1" applyProtection="1">
      <alignment horizontal="left"/>
    </xf>
    <xf numFmtId="49" fontId="36" fillId="7" borderId="85" xfId="0" applyNumberFormat="1" applyFont="1" applyFill="1" applyBorder="1" applyAlignment="1" applyProtection="1">
      <alignment horizontal="left"/>
    </xf>
    <xf numFmtId="0" fontId="52" fillId="2" borderId="7" xfId="0" applyFont="1" applyFill="1" applyBorder="1" applyAlignment="1" applyProtection="1">
      <alignment horizontal="right"/>
    </xf>
    <xf numFmtId="0" fontId="52" fillId="2" borderId="11" xfId="0" applyFont="1" applyFill="1" applyBorder="1" applyAlignment="1" applyProtection="1">
      <alignment horizontal="right"/>
    </xf>
    <xf numFmtId="0" fontId="52" fillId="2" borderId="2" xfId="0" applyFont="1" applyFill="1" applyBorder="1" applyAlignment="1" applyProtection="1">
      <alignment horizontal="right"/>
    </xf>
    <xf numFmtId="0" fontId="1" fillId="4" borderId="87" xfId="0" applyFont="1" applyFill="1" applyBorder="1" applyAlignment="1" applyProtection="1">
      <alignment horizontal="center"/>
      <protection locked="0"/>
    </xf>
    <xf numFmtId="0" fontId="0" fillId="4" borderId="88" xfId="0" applyFill="1" applyBorder="1" applyAlignment="1" applyProtection="1">
      <alignment horizontal="center"/>
      <protection locked="0"/>
    </xf>
    <xf numFmtId="0" fontId="0" fillId="4" borderId="89" xfId="0" applyFill="1" applyBorder="1" applyAlignment="1" applyProtection="1">
      <alignment horizontal="center"/>
      <protection locked="0"/>
    </xf>
    <xf numFmtId="0" fontId="0" fillId="4" borderId="91" xfId="0" applyFill="1" applyBorder="1" applyAlignment="1" applyProtection="1">
      <alignment horizontal="left" vertical="top" wrapText="1"/>
      <protection locked="0"/>
    </xf>
    <xf numFmtId="0" fontId="0" fillId="4" borderId="92" xfId="0" applyFill="1" applyBorder="1" applyAlignment="1" applyProtection="1">
      <alignment horizontal="left" vertical="top" wrapText="1"/>
      <protection locked="0"/>
    </xf>
    <xf numFmtId="0" fontId="0" fillId="4" borderId="93" xfId="0" applyFill="1" applyBorder="1" applyAlignment="1" applyProtection="1">
      <alignment horizontal="left" vertical="top" wrapText="1"/>
      <protection locked="0"/>
    </xf>
    <xf numFmtId="0" fontId="0" fillId="4" borderId="94" xfId="0" applyFill="1" applyBorder="1" applyAlignment="1" applyProtection="1">
      <alignment horizontal="left" vertical="top" wrapText="1"/>
      <protection locked="0"/>
    </xf>
    <xf numFmtId="166" fontId="41" fillId="2" borderId="87" xfId="1" applyNumberFormat="1" applyFont="1" applyFill="1" applyBorder="1" applyAlignment="1" applyProtection="1">
      <alignment horizontal="right"/>
      <protection locked="0"/>
    </xf>
    <xf numFmtId="166" fontId="41" fillId="2" borderId="89" xfId="1" applyNumberFormat="1" applyFont="1" applyFill="1" applyBorder="1" applyAlignment="1" applyProtection="1">
      <alignment horizontal="right"/>
      <protection locked="0"/>
    </xf>
    <xf numFmtId="0" fontId="0" fillId="0" borderId="95" xfId="0" applyFill="1" applyBorder="1" applyProtection="1"/>
    <xf numFmtId="0" fontId="0" fillId="0" borderId="96" xfId="0" applyFill="1" applyBorder="1" applyProtection="1"/>
    <xf numFmtId="49" fontId="1" fillId="2" borderId="97" xfId="0" applyNumberFormat="1" applyFont="1" applyFill="1" applyBorder="1" applyAlignment="1" applyProtection="1">
      <alignment horizontal="left"/>
      <protection locked="0"/>
    </xf>
    <xf numFmtId="49" fontId="4" fillId="2" borderId="98" xfId="0" applyNumberFormat="1" applyFont="1" applyFill="1" applyBorder="1" applyAlignment="1" applyProtection="1">
      <alignment horizontal="left"/>
      <protection locked="0"/>
    </xf>
    <xf numFmtId="49" fontId="4" fillId="2" borderId="99" xfId="0" applyNumberFormat="1" applyFont="1" applyFill="1" applyBorder="1" applyAlignment="1" applyProtection="1">
      <alignment horizontal="left"/>
      <protection locked="0"/>
    </xf>
    <xf numFmtId="49" fontId="1" fillId="2" borderId="95" xfId="0" applyNumberFormat="1" applyFont="1" applyFill="1" applyBorder="1" applyAlignment="1" applyProtection="1">
      <alignment horizontal="left"/>
      <protection locked="0"/>
    </xf>
    <xf numFmtId="49" fontId="4" fillId="2" borderId="96" xfId="0" applyNumberFormat="1" applyFont="1" applyFill="1" applyBorder="1" applyAlignment="1" applyProtection="1">
      <alignment horizontal="left"/>
      <protection locked="0"/>
    </xf>
    <xf numFmtId="49" fontId="1" fillId="2" borderId="87" xfId="0" applyNumberFormat="1" applyFont="1" applyFill="1" applyBorder="1" applyAlignment="1" applyProtection="1">
      <alignment horizontal="left"/>
      <protection locked="0"/>
    </xf>
    <xf numFmtId="49" fontId="4" fillId="2" borderId="88" xfId="0" applyNumberFormat="1" applyFont="1" applyFill="1" applyBorder="1" applyAlignment="1" applyProtection="1">
      <alignment horizontal="left"/>
      <protection locked="0"/>
    </xf>
    <xf numFmtId="49" fontId="4" fillId="2" borderId="89" xfId="0" applyNumberFormat="1" applyFont="1" applyFill="1" applyBorder="1" applyAlignment="1" applyProtection="1">
      <alignment horizontal="left"/>
      <protection locked="0"/>
    </xf>
    <xf numFmtId="49" fontId="1" fillId="2" borderId="95" xfId="0" applyNumberFormat="1" applyFont="1" applyFill="1" applyBorder="1" applyProtection="1">
      <protection locked="0"/>
    </xf>
    <xf numFmtId="49" fontId="0" fillId="2" borderId="100" xfId="0" applyNumberFormat="1" applyFill="1" applyBorder="1" applyProtection="1">
      <protection locked="0"/>
    </xf>
    <xf numFmtId="49" fontId="0" fillId="2" borderId="96" xfId="0" applyNumberFormat="1" applyFill="1" applyBorder="1" applyProtection="1">
      <protection locked="0"/>
    </xf>
    <xf numFmtId="49" fontId="13" fillId="2" borderId="101" xfId="3" applyNumberFormat="1" applyFill="1" applyBorder="1" applyAlignment="1" applyProtection="1">
      <alignment horizontal="left"/>
      <protection locked="0"/>
    </xf>
    <xf numFmtId="49" fontId="0" fillId="2" borderId="102" xfId="0" applyNumberFormat="1" applyFill="1" applyBorder="1" applyAlignment="1" applyProtection="1">
      <alignment horizontal="left"/>
      <protection locked="0"/>
    </xf>
    <xf numFmtId="49" fontId="0" fillId="2" borderId="103" xfId="0" applyNumberFormat="1" applyFill="1" applyBorder="1" applyAlignment="1" applyProtection="1">
      <alignment horizontal="left"/>
      <protection locked="0"/>
    </xf>
    <xf numFmtId="49" fontId="0" fillId="2" borderId="98" xfId="0" applyNumberFormat="1" applyFill="1" applyBorder="1" applyAlignment="1" applyProtection="1">
      <alignment horizontal="left"/>
      <protection locked="0"/>
    </xf>
    <xf numFmtId="49" fontId="0" fillId="2" borderId="99" xfId="0" applyNumberFormat="1" applyFill="1" applyBorder="1" applyAlignment="1" applyProtection="1">
      <alignment horizontal="left"/>
      <protection locked="0"/>
    </xf>
    <xf numFmtId="49" fontId="1" fillId="2" borderId="104" xfId="0" applyNumberFormat="1" applyFont="1" applyFill="1" applyBorder="1" applyAlignment="1" applyProtection="1">
      <alignment horizontal="left"/>
      <protection locked="0"/>
    </xf>
    <xf numFmtId="49" fontId="0" fillId="2" borderId="106" xfId="0" applyNumberFormat="1" applyFill="1" applyBorder="1" applyAlignment="1" applyProtection="1">
      <alignment horizontal="left"/>
      <protection locked="0"/>
    </xf>
    <xf numFmtId="0" fontId="15" fillId="6" borderId="11" xfId="0" applyFont="1" applyFill="1" applyBorder="1" applyAlignment="1" applyProtection="1">
      <alignment horizontal="left"/>
    </xf>
    <xf numFmtId="0" fontId="15" fillId="6" borderId="51" xfId="0" applyFont="1" applyFill="1" applyBorder="1" applyAlignment="1" applyProtection="1">
      <alignment horizontal="left"/>
    </xf>
    <xf numFmtId="49" fontId="4" fillId="2" borderId="100" xfId="0" applyNumberFormat="1" applyFont="1" applyFill="1" applyBorder="1" applyAlignment="1" applyProtection="1">
      <alignment horizontal="left"/>
      <protection locked="0"/>
    </xf>
    <xf numFmtId="49" fontId="4" fillId="2" borderId="105" xfId="0" applyNumberFormat="1" applyFont="1" applyFill="1" applyBorder="1" applyAlignment="1" applyProtection="1">
      <alignment horizontal="left"/>
      <protection locked="0"/>
    </xf>
    <xf numFmtId="49" fontId="4" fillId="2" borderId="106" xfId="0" applyNumberFormat="1" applyFont="1" applyFill="1" applyBorder="1" applyAlignment="1" applyProtection="1">
      <alignment horizontal="left"/>
      <protection locked="0"/>
    </xf>
    <xf numFmtId="49" fontId="1" fillId="2" borderId="101" xfId="0" applyNumberFormat="1" applyFont="1" applyFill="1" applyBorder="1" applyAlignment="1" applyProtection="1">
      <alignment horizontal="left"/>
      <protection locked="0"/>
    </xf>
    <xf numFmtId="49" fontId="4" fillId="2" borderId="102" xfId="0" applyNumberFormat="1" applyFont="1" applyFill="1" applyBorder="1" applyAlignment="1" applyProtection="1">
      <alignment horizontal="left"/>
      <protection locked="0"/>
    </xf>
    <xf numFmtId="49" fontId="4" fillId="2" borderId="103" xfId="0" applyNumberFormat="1" applyFont="1" applyFill="1" applyBorder="1" applyAlignment="1" applyProtection="1">
      <alignment horizontal="left"/>
      <protection locked="0"/>
    </xf>
    <xf numFmtId="0" fontId="3" fillId="4" borderId="12" xfId="0" applyFont="1" applyFill="1" applyBorder="1" applyAlignment="1" applyProtection="1">
      <alignment horizontal="right" vertical="top" wrapText="1"/>
    </xf>
    <xf numFmtId="0" fontId="4" fillId="2" borderId="95" xfId="0" applyFont="1" applyFill="1" applyBorder="1" applyAlignment="1" applyProtection="1">
      <alignment horizontal="left"/>
      <protection locked="0"/>
    </xf>
    <xf numFmtId="0" fontId="0" fillId="2" borderId="96" xfId="0" applyFill="1" applyBorder="1" applyAlignment="1" applyProtection="1">
      <alignment horizontal="left"/>
      <protection locked="0"/>
    </xf>
    <xf numFmtId="0" fontId="3" fillId="2" borderId="14" xfId="0" applyFont="1" applyFill="1" applyBorder="1" applyAlignment="1" applyProtection="1">
      <alignment horizontal="right" vertical="top" wrapText="1"/>
    </xf>
    <xf numFmtId="0" fontId="3" fillId="2" borderId="11" xfId="0" applyFont="1" applyFill="1" applyBorder="1" applyAlignment="1" applyProtection="1">
      <alignment horizontal="left" vertical="top" wrapText="1"/>
    </xf>
    <xf numFmtId="0" fontId="3" fillId="2" borderId="2" xfId="0" applyFont="1" applyFill="1" applyBorder="1" applyAlignment="1" applyProtection="1">
      <alignment horizontal="left" vertical="top" wrapText="1"/>
    </xf>
    <xf numFmtId="49" fontId="0" fillId="2" borderId="96" xfId="0" applyNumberFormat="1" applyFill="1" applyBorder="1" applyAlignment="1" applyProtection="1">
      <alignment horizontal="left"/>
      <protection locked="0"/>
    </xf>
    <xf numFmtId="49" fontId="1" fillId="2" borderId="104" xfId="0" applyNumberFormat="1" applyFont="1" applyFill="1" applyBorder="1" applyAlignment="1" applyProtection="1">
      <alignment horizontal="left" vertical="top" wrapText="1"/>
      <protection locked="0"/>
    </xf>
    <xf numFmtId="49" fontId="0" fillId="2" borderId="105" xfId="0" applyNumberFormat="1" applyFill="1" applyBorder="1" applyAlignment="1" applyProtection="1">
      <alignment horizontal="left" vertical="top" wrapText="1"/>
      <protection locked="0"/>
    </xf>
    <xf numFmtId="49" fontId="0" fillId="2" borderId="106" xfId="0" applyNumberFormat="1" applyFill="1" applyBorder="1" applyAlignment="1" applyProtection="1">
      <alignment horizontal="left" vertical="top" wrapText="1"/>
      <protection locked="0"/>
    </xf>
    <xf numFmtId="49" fontId="0" fillId="2" borderId="97" xfId="0" applyNumberFormat="1" applyFill="1" applyBorder="1" applyAlignment="1" applyProtection="1">
      <alignment horizontal="left" vertical="top" wrapText="1"/>
      <protection locked="0"/>
    </xf>
    <xf numFmtId="49" fontId="0" fillId="2" borderId="98" xfId="0" applyNumberFormat="1" applyFill="1" applyBorder="1" applyAlignment="1" applyProtection="1">
      <alignment horizontal="left" vertical="top" wrapText="1"/>
      <protection locked="0"/>
    </xf>
    <xf numFmtId="49" fontId="0" fillId="2" borderId="99" xfId="0" applyNumberFormat="1" applyFill="1" applyBorder="1" applyAlignment="1" applyProtection="1">
      <alignment horizontal="left" vertical="top" wrapText="1"/>
      <protection locked="0"/>
    </xf>
    <xf numFmtId="0" fontId="1" fillId="2" borderId="91" xfId="0" applyNumberFormat="1" applyFont="1" applyFill="1" applyBorder="1" applyAlignment="1" applyProtection="1">
      <alignment horizontal="left" vertical="top" wrapText="1"/>
      <protection locked="0"/>
    </xf>
    <xf numFmtId="0" fontId="4" fillId="2" borderId="107" xfId="0" applyNumberFormat="1" applyFont="1" applyFill="1" applyBorder="1" applyAlignment="1" applyProtection="1">
      <alignment horizontal="left" vertical="top" wrapText="1"/>
      <protection locked="0"/>
    </xf>
    <xf numFmtId="0" fontId="4" fillId="2" borderId="92" xfId="0" applyNumberFormat="1" applyFont="1" applyFill="1" applyBorder="1" applyAlignment="1" applyProtection="1">
      <alignment horizontal="left" vertical="top" wrapText="1"/>
      <protection locked="0"/>
    </xf>
    <xf numFmtId="0" fontId="4" fillId="2" borderId="108" xfId="0" applyNumberFormat="1" applyFont="1" applyFill="1" applyBorder="1" applyAlignment="1" applyProtection="1">
      <alignment horizontal="left" vertical="top" wrapText="1"/>
      <protection locked="0"/>
    </xf>
    <xf numFmtId="0" fontId="4" fillId="2" borderId="109" xfId="0" applyNumberFormat="1" applyFont="1" applyFill="1" applyBorder="1" applyAlignment="1" applyProtection="1">
      <alignment horizontal="left" vertical="top" wrapText="1"/>
      <protection locked="0"/>
    </xf>
    <xf numFmtId="0" fontId="4" fillId="2" borderId="110" xfId="0" applyNumberFormat="1" applyFont="1" applyFill="1" applyBorder="1" applyAlignment="1" applyProtection="1">
      <alignment horizontal="left" vertical="top" wrapText="1"/>
      <protection locked="0"/>
    </xf>
    <xf numFmtId="0" fontId="4" fillId="2" borderId="93" xfId="0" applyNumberFormat="1" applyFont="1" applyFill="1" applyBorder="1" applyAlignment="1" applyProtection="1">
      <alignment horizontal="left" vertical="top" wrapText="1"/>
      <protection locked="0"/>
    </xf>
    <xf numFmtId="0" fontId="4" fillId="2" borderId="111" xfId="0" applyNumberFormat="1" applyFont="1" applyFill="1" applyBorder="1" applyAlignment="1" applyProtection="1">
      <alignment horizontal="left" vertical="top" wrapText="1"/>
      <protection locked="0"/>
    </xf>
    <xf numFmtId="0" fontId="4" fillId="2" borderId="94" xfId="0" applyNumberFormat="1" applyFont="1" applyFill="1" applyBorder="1" applyAlignment="1" applyProtection="1">
      <alignment horizontal="left" vertical="top" wrapText="1"/>
      <protection locked="0"/>
    </xf>
    <xf numFmtId="0" fontId="53" fillId="2" borderId="9" xfId="0" applyFont="1" applyFill="1" applyBorder="1" applyAlignment="1" applyProtection="1">
      <alignment horizontal="left" wrapText="1"/>
    </xf>
    <xf numFmtId="0" fontId="53" fillId="2" borderId="12" xfId="0" applyFont="1" applyFill="1" applyBorder="1" applyAlignment="1" applyProtection="1">
      <alignment horizontal="left" wrapText="1"/>
    </xf>
    <xf numFmtId="0" fontId="53" fillId="2" borderId="6" xfId="0" applyFont="1" applyFill="1" applyBorder="1" applyAlignment="1" applyProtection="1">
      <alignment horizontal="left" wrapText="1"/>
    </xf>
    <xf numFmtId="0" fontId="53" fillId="2" borderId="10" xfId="0" applyFont="1" applyFill="1" applyBorder="1" applyAlignment="1" applyProtection="1">
      <alignment horizontal="left" wrapText="1"/>
    </xf>
    <xf numFmtId="0" fontId="53" fillId="2" borderId="0" xfId="0" applyFont="1" applyFill="1" applyBorder="1" applyAlignment="1" applyProtection="1">
      <alignment horizontal="left" wrapText="1"/>
    </xf>
    <xf numFmtId="0" fontId="53" fillId="2" borderId="13" xfId="0" applyFont="1" applyFill="1" applyBorder="1" applyAlignment="1" applyProtection="1">
      <alignment horizontal="left" wrapText="1"/>
    </xf>
    <xf numFmtId="0" fontId="53" fillId="2" borderId="8" xfId="0" applyFont="1" applyFill="1" applyBorder="1" applyAlignment="1" applyProtection="1">
      <alignment horizontal="left" wrapText="1"/>
    </xf>
    <xf numFmtId="0" fontId="53" fillId="2" borderId="14" xfId="0" applyFont="1" applyFill="1" applyBorder="1" applyAlignment="1" applyProtection="1">
      <alignment horizontal="left" wrapText="1"/>
    </xf>
    <xf numFmtId="0" fontId="53" fillId="2" borderId="27" xfId="0" applyFont="1" applyFill="1" applyBorder="1" applyAlignment="1" applyProtection="1">
      <alignment horizontal="left" wrapText="1"/>
    </xf>
    <xf numFmtId="0" fontId="3" fillId="2" borderId="9" xfId="0" applyFont="1" applyFill="1" applyBorder="1" applyAlignment="1" applyProtection="1">
      <alignment horizontal="right" vertical="top" wrapText="1"/>
    </xf>
    <xf numFmtId="0" fontId="3" fillId="2" borderId="8" xfId="0" applyFont="1" applyFill="1" applyBorder="1" applyAlignment="1" applyProtection="1">
      <alignment horizontal="right" vertical="top" wrapText="1"/>
    </xf>
    <xf numFmtId="0" fontId="3" fillId="2" borderId="12" xfId="0" applyFont="1" applyFill="1" applyBorder="1" applyAlignment="1" applyProtection="1">
      <alignment horizontal="right" wrapText="1"/>
    </xf>
    <xf numFmtId="0" fontId="3" fillId="2" borderId="14" xfId="0" applyFont="1" applyFill="1" applyBorder="1" applyAlignment="1" applyProtection="1">
      <alignment horizontal="right" wrapText="1"/>
    </xf>
    <xf numFmtId="0" fontId="0" fillId="2" borderId="95" xfId="0" applyFill="1" applyBorder="1" applyAlignment="1" applyProtection="1">
      <alignment horizontal="left"/>
      <protection locked="0"/>
    </xf>
    <xf numFmtId="0" fontId="1" fillId="2" borderId="0"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58" fillId="2" borderId="10" xfId="0" quotePrefix="1" applyFont="1" applyFill="1" applyBorder="1" applyAlignment="1" applyProtection="1">
      <alignment horizontal="center" vertical="top" wrapText="1"/>
    </xf>
    <xf numFmtId="0" fontId="58" fillId="2" borderId="0" xfId="0" applyFont="1" applyFill="1" applyBorder="1" applyAlignment="1" applyProtection="1">
      <alignment horizontal="center" vertical="top" wrapText="1"/>
    </xf>
    <xf numFmtId="0" fontId="53" fillId="2" borderId="9" xfId="0" applyFont="1" applyFill="1" applyBorder="1" applyAlignment="1" applyProtection="1">
      <alignment horizontal="center" vertical="top" wrapText="1"/>
    </xf>
    <xf numFmtId="0" fontId="53" fillId="2" borderId="12" xfId="0" applyFont="1" applyFill="1" applyBorder="1" applyAlignment="1" applyProtection="1">
      <alignment horizontal="center" vertical="top" wrapText="1"/>
    </xf>
    <xf numFmtId="0" fontId="53" fillId="2" borderId="6" xfId="0" applyFont="1" applyFill="1" applyBorder="1" applyAlignment="1" applyProtection="1">
      <alignment horizontal="center" vertical="top" wrapText="1"/>
    </xf>
    <xf numFmtId="0" fontId="53" fillId="2" borderId="10" xfId="0" applyFont="1" applyFill="1" applyBorder="1" applyAlignment="1" applyProtection="1">
      <alignment horizontal="center" vertical="top" wrapText="1"/>
    </xf>
    <xf numFmtId="0" fontId="53" fillId="2" borderId="0" xfId="0" applyFont="1" applyFill="1" applyBorder="1" applyAlignment="1" applyProtection="1">
      <alignment horizontal="center" vertical="top" wrapText="1"/>
    </xf>
    <xf numFmtId="0" fontId="53" fillId="2" borderId="13" xfId="0" applyFont="1" applyFill="1" applyBorder="1" applyAlignment="1" applyProtection="1">
      <alignment horizontal="center" vertical="top" wrapText="1"/>
    </xf>
    <xf numFmtId="0" fontId="53" fillId="2" borderId="8" xfId="0" applyFont="1" applyFill="1" applyBorder="1" applyAlignment="1" applyProtection="1">
      <alignment horizontal="center" vertical="top" wrapText="1"/>
    </xf>
    <xf numFmtId="0" fontId="53" fillId="2" borderId="14" xfId="0" applyFont="1" applyFill="1" applyBorder="1" applyAlignment="1" applyProtection="1">
      <alignment horizontal="center" vertical="top" wrapText="1"/>
    </xf>
    <xf numFmtId="0" fontId="53" fillId="2" borderId="27" xfId="0" applyFont="1" applyFill="1" applyBorder="1" applyAlignment="1" applyProtection="1">
      <alignment horizontal="center" vertical="top" wrapText="1"/>
    </xf>
    <xf numFmtId="0" fontId="1" fillId="2" borderId="12"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49" fontId="0" fillId="2" borderId="105" xfId="0" applyNumberFormat="1" applyFill="1" applyBorder="1" applyAlignment="1" applyProtection="1">
      <alignment horizontal="left"/>
      <protection locked="0"/>
    </xf>
    <xf numFmtId="49" fontId="0" fillId="4" borderId="95" xfId="0" applyNumberFormat="1" applyFill="1" applyBorder="1" applyAlignment="1" applyProtection="1">
      <alignment horizontal="left"/>
      <protection locked="0"/>
    </xf>
    <xf numFmtId="49" fontId="0" fillId="4" borderId="96" xfId="0" applyNumberFormat="1" applyFill="1" applyBorder="1" applyAlignment="1" applyProtection="1">
      <alignment horizontal="left"/>
      <protection locked="0"/>
    </xf>
    <xf numFmtId="0" fontId="0" fillId="2" borderId="97" xfId="0" applyFill="1" applyBorder="1" applyProtection="1">
      <protection locked="0"/>
    </xf>
    <xf numFmtId="0" fontId="0" fillId="2" borderId="98" xfId="0" applyFill="1" applyBorder="1" applyProtection="1">
      <protection locked="0"/>
    </xf>
    <xf numFmtId="0" fontId="0" fillId="2" borderId="99" xfId="0" applyFill="1" applyBorder="1" applyProtection="1">
      <protection locked="0"/>
    </xf>
    <xf numFmtId="0" fontId="0" fillId="2" borderId="101" xfId="0" applyFill="1" applyBorder="1" applyProtection="1">
      <protection locked="0"/>
    </xf>
    <xf numFmtId="0" fontId="0" fillId="2" borderId="102" xfId="0" applyFill="1" applyBorder="1" applyProtection="1">
      <protection locked="0"/>
    </xf>
    <xf numFmtId="0" fontId="0" fillId="2" borderId="103" xfId="0" applyFill="1" applyBorder="1" applyProtection="1">
      <protection locked="0"/>
    </xf>
    <xf numFmtId="0" fontId="0" fillId="4" borderId="0" xfId="0" applyFill="1" applyBorder="1" applyAlignment="1">
      <alignment horizontal="center"/>
    </xf>
    <xf numFmtId="0" fontId="1" fillId="2" borderId="104" xfId="0" applyFont="1" applyFill="1" applyBorder="1" applyProtection="1">
      <protection locked="0"/>
    </xf>
    <xf numFmtId="0" fontId="0" fillId="2" borderId="105" xfId="0" applyFill="1" applyBorder="1" applyProtection="1">
      <protection locked="0"/>
    </xf>
    <xf numFmtId="0" fontId="0" fillId="2" borderId="106" xfId="0" applyFill="1" applyBorder="1" applyProtection="1">
      <protection locked="0"/>
    </xf>
    <xf numFmtId="0" fontId="0" fillId="2" borderId="108" xfId="0" applyFill="1" applyBorder="1" applyAlignment="1" applyProtection="1">
      <alignment horizontal="center"/>
      <protection locked="0"/>
    </xf>
    <xf numFmtId="0" fontId="0" fillId="2" borderId="110" xfId="0" applyFill="1" applyBorder="1" applyAlignment="1" applyProtection="1">
      <alignment horizontal="center"/>
      <protection locked="0"/>
    </xf>
    <xf numFmtId="0" fontId="0" fillId="2" borderId="93" xfId="0" applyFill="1" applyBorder="1" applyAlignment="1" applyProtection="1">
      <alignment horizontal="center"/>
      <protection locked="0"/>
    </xf>
    <xf numFmtId="0" fontId="0" fillId="2" borderId="94" xfId="0" applyFill="1" applyBorder="1" applyAlignment="1" applyProtection="1">
      <alignment horizontal="center"/>
      <protection locked="0"/>
    </xf>
    <xf numFmtId="0" fontId="3" fillId="4" borderId="0" xfId="0" applyFont="1" applyFill="1" applyBorder="1" applyAlignment="1" applyProtection="1">
      <alignment horizontal="left" vertical="top" wrapText="1"/>
    </xf>
    <xf numFmtId="0" fontId="3" fillId="4" borderId="41" xfId="0" applyFont="1" applyFill="1" applyBorder="1" applyAlignment="1" applyProtection="1">
      <alignment horizontal="left" vertical="top" wrapText="1"/>
    </xf>
    <xf numFmtId="0" fontId="0" fillId="2" borderId="91" xfId="0" applyFill="1" applyBorder="1" applyAlignment="1" applyProtection="1">
      <alignment horizontal="center"/>
      <protection locked="0"/>
    </xf>
    <xf numFmtId="0" fontId="0" fillId="2" borderId="92" xfId="0" applyFill="1" applyBorder="1" applyAlignment="1" applyProtection="1">
      <alignment horizontal="center"/>
      <protection locked="0"/>
    </xf>
    <xf numFmtId="0" fontId="0" fillId="0" borderId="0" xfId="0"/>
    <xf numFmtId="0" fontId="0" fillId="0" borderId="41" xfId="0" applyBorder="1"/>
    <xf numFmtId="0" fontId="4" fillId="2" borderId="0" xfId="0" applyFont="1" applyFill="1" applyBorder="1" applyAlignment="1" applyProtection="1">
      <alignment horizontal="center"/>
    </xf>
    <xf numFmtId="0" fontId="15" fillId="6" borderId="0" xfId="0" applyFont="1" applyFill="1" applyBorder="1" applyAlignment="1" applyProtection="1">
      <alignment horizontal="left"/>
    </xf>
    <xf numFmtId="0" fontId="15" fillId="6" borderId="33" xfId="0" applyFont="1" applyFill="1" applyBorder="1" applyAlignment="1" applyProtection="1">
      <alignment horizontal="left"/>
    </xf>
    <xf numFmtId="0" fontId="1" fillId="2" borderId="87" xfId="0" applyFont="1" applyFill="1" applyBorder="1" applyAlignment="1" applyProtection="1">
      <alignment horizontal="right"/>
      <protection locked="0"/>
    </xf>
    <xf numFmtId="0" fontId="0" fillId="2" borderId="89" xfId="0" applyFill="1" applyBorder="1" applyAlignment="1" applyProtection="1">
      <alignment horizontal="right"/>
      <protection locked="0"/>
    </xf>
    <xf numFmtId="0" fontId="53" fillId="2" borderId="0" xfId="0" applyFont="1" applyFill="1" applyBorder="1" applyAlignment="1" applyProtection="1">
      <alignment horizontal="center" wrapText="1"/>
    </xf>
    <xf numFmtId="0" fontId="1" fillId="2" borderId="0" xfId="0" applyFont="1" applyFill="1" applyBorder="1" applyAlignment="1" applyProtection="1">
      <alignment horizontal="center" vertical="top" wrapText="1"/>
    </xf>
    <xf numFmtId="0" fontId="0" fillId="2" borderId="0" xfId="0" applyFill="1" applyBorder="1" applyAlignment="1" applyProtection="1">
      <alignment horizontal="center" vertical="top" wrapText="1"/>
    </xf>
    <xf numFmtId="0" fontId="32" fillId="2" borderId="0" xfId="0" applyFont="1" applyFill="1" applyBorder="1" applyAlignment="1" applyProtection="1">
      <alignment horizontal="left" vertical="top" wrapText="1"/>
    </xf>
    <xf numFmtId="0" fontId="4" fillId="2" borderId="0" xfId="0" applyFont="1" applyFill="1" applyBorder="1" applyAlignment="1" applyProtection="1">
      <alignment horizontal="center" wrapText="1"/>
    </xf>
    <xf numFmtId="0" fontId="1" fillId="2" borderId="0" xfId="0" applyFont="1" applyFill="1" applyBorder="1" applyAlignment="1" applyProtection="1">
      <alignment horizontal="center"/>
    </xf>
    <xf numFmtId="0" fontId="1" fillId="2" borderId="40" xfId="0" applyFont="1" applyFill="1" applyBorder="1" applyAlignment="1" applyProtection="1">
      <alignment horizontal="center"/>
    </xf>
    <xf numFmtId="0" fontId="64" fillId="4" borderId="21" xfId="0" applyFont="1" applyFill="1" applyBorder="1" applyAlignment="1" applyProtection="1">
      <alignment horizontal="left"/>
      <protection locked="0"/>
    </xf>
    <xf numFmtId="0" fontId="64" fillId="4" borderId="17" xfId="0" applyFont="1" applyFill="1" applyBorder="1" applyAlignment="1" applyProtection="1">
      <alignment horizontal="left"/>
      <protection locked="0"/>
    </xf>
    <xf numFmtId="0" fontId="64" fillId="4" borderId="18" xfId="0" applyFont="1" applyFill="1" applyBorder="1" applyAlignment="1" applyProtection="1">
      <alignment horizontal="left"/>
      <protection locked="0"/>
    </xf>
    <xf numFmtId="0" fontId="64" fillId="4" borderId="0" xfId="0" applyFont="1" applyFill="1" applyBorder="1" applyAlignment="1">
      <alignment horizontal="left" vertical="top" wrapText="1"/>
    </xf>
    <xf numFmtId="0" fontId="13" fillId="4" borderId="35" xfId="3" applyFill="1" applyBorder="1" applyAlignment="1" applyProtection="1">
      <alignment horizontal="right"/>
      <protection locked="0"/>
    </xf>
    <xf numFmtId="0" fontId="13" fillId="2" borderId="0" xfId="3" applyFont="1" applyFill="1" applyBorder="1" applyAlignment="1" applyProtection="1">
      <alignment horizontal="center"/>
      <protection locked="0"/>
    </xf>
    <xf numFmtId="0" fontId="44" fillId="4" borderId="46" xfId="0" applyFont="1" applyFill="1" applyBorder="1" applyAlignment="1">
      <alignment horizontal="left" wrapText="1"/>
    </xf>
    <xf numFmtId="0" fontId="1" fillId="4" borderId="0" xfId="0" applyFont="1" applyFill="1" applyBorder="1" applyAlignment="1">
      <alignment horizontal="left" vertical="top" wrapText="1"/>
    </xf>
    <xf numFmtId="0" fontId="52" fillId="4" borderId="0" xfId="0" applyFont="1" applyFill="1" applyAlignment="1">
      <alignment horizontal="center"/>
    </xf>
    <xf numFmtId="0" fontId="3" fillId="0" borderId="87" xfId="0" applyFont="1" applyFill="1" applyBorder="1" applyAlignment="1" applyProtection="1">
      <alignment horizontal="center" vertical="top" wrapText="1"/>
      <protection locked="0"/>
    </xf>
    <xf numFmtId="0" fontId="3" fillId="0" borderId="88" xfId="0" applyFont="1" applyFill="1" applyBorder="1" applyAlignment="1" applyProtection="1">
      <alignment horizontal="center" vertical="top" wrapText="1"/>
      <protection locked="0"/>
    </xf>
    <xf numFmtId="0" fontId="3" fillId="0" borderId="89" xfId="0" applyFont="1" applyFill="1" applyBorder="1" applyAlignment="1" applyProtection="1">
      <alignment horizontal="center" vertical="top" wrapText="1"/>
      <protection locked="0"/>
    </xf>
    <xf numFmtId="0" fontId="1" fillId="4" borderId="0" xfId="0" applyFont="1" applyFill="1" applyBorder="1" applyAlignment="1">
      <alignment horizontal="left" wrapText="1"/>
    </xf>
    <xf numFmtId="0" fontId="13" fillId="4" borderId="0" xfId="3" applyFill="1" applyBorder="1" applyAlignment="1" applyProtection="1">
      <alignment horizontal="center" wrapText="1"/>
      <protection locked="0"/>
    </xf>
    <xf numFmtId="164" fontId="3" fillId="9" borderId="28" xfId="2" applyNumberFormat="1" applyFont="1" applyFill="1" applyBorder="1" applyAlignment="1">
      <alignment horizontal="center" vertical="center"/>
    </xf>
    <xf numFmtId="164" fontId="3" fillId="9" borderId="30" xfId="2" applyNumberFormat="1" applyFont="1" applyFill="1" applyBorder="1" applyAlignment="1">
      <alignment horizontal="center" vertical="center"/>
    </xf>
    <xf numFmtId="44" fontId="1" fillId="4" borderId="31" xfId="2" applyFont="1" applyFill="1" applyBorder="1" applyAlignment="1">
      <alignment horizontal="center" wrapText="1"/>
    </xf>
    <xf numFmtId="44" fontId="1" fillId="4" borderId="0" xfId="2" applyFont="1" applyFill="1" applyBorder="1" applyAlignment="1">
      <alignment horizontal="center" wrapText="1"/>
    </xf>
    <xf numFmtId="0" fontId="50" fillId="4" borderId="31" xfId="3" applyFont="1" applyFill="1" applyBorder="1" applyAlignment="1" applyProtection="1">
      <alignment horizontal="left" vertical="top" wrapText="1"/>
      <protection locked="0"/>
    </xf>
    <xf numFmtId="0" fontId="50" fillId="4" borderId="0" xfId="3" applyFont="1" applyFill="1" applyBorder="1" applyAlignment="1" applyProtection="1">
      <alignment horizontal="left" vertical="top" wrapText="1"/>
      <protection locked="0"/>
    </xf>
    <xf numFmtId="164" fontId="3" fillId="9" borderId="28" xfId="2" applyNumberFormat="1" applyFont="1" applyFill="1" applyBorder="1" applyAlignment="1">
      <alignment horizontal="left" wrapText="1"/>
    </xf>
    <xf numFmtId="164" fontId="3" fillId="9" borderId="30" xfId="2" applyNumberFormat="1" applyFont="1" applyFill="1" applyBorder="1" applyAlignment="1">
      <alignment horizontal="left" wrapText="1"/>
    </xf>
    <xf numFmtId="0" fontId="68" fillId="4" borderId="0" xfId="0" applyFont="1" applyFill="1" applyBorder="1" applyAlignment="1">
      <alignment vertical="center" wrapText="1"/>
    </xf>
    <xf numFmtId="0" fontId="13" fillId="4" borderId="35" xfId="3" applyFill="1" applyBorder="1" applyAlignment="1" applyProtection="1">
      <alignment horizontal="center" wrapText="1"/>
      <protection locked="0"/>
    </xf>
    <xf numFmtId="0" fontId="64" fillId="4" borderId="0" xfId="0" applyFont="1" applyFill="1" applyBorder="1" applyAlignment="1">
      <alignment horizontal="center" wrapText="1"/>
    </xf>
    <xf numFmtId="0" fontId="3" fillId="4" borderId="0" xfId="0" applyFont="1" applyFill="1" applyBorder="1" applyAlignment="1">
      <alignment horizontal="center" vertical="top"/>
    </xf>
    <xf numFmtId="0" fontId="42" fillId="4" borderId="21" xfId="0" applyFont="1" applyFill="1" applyBorder="1" applyAlignment="1" applyProtection="1">
      <alignment horizontal="center" vertical="center" wrapText="1"/>
      <protection locked="0"/>
    </xf>
    <xf numFmtId="0" fontId="42" fillId="4" borderId="18" xfId="0" applyFont="1" applyFill="1" applyBorder="1" applyAlignment="1" applyProtection="1">
      <alignment horizontal="center" vertical="center" wrapText="1"/>
      <protection locked="0"/>
    </xf>
    <xf numFmtId="0" fontId="0" fillId="2" borderId="108" xfId="0" applyFill="1" applyBorder="1" applyAlignment="1" applyProtection="1">
      <alignment horizontal="left"/>
      <protection locked="0"/>
    </xf>
    <xf numFmtId="0" fontId="0" fillId="2" borderId="109" xfId="0" applyFill="1" applyBorder="1" applyAlignment="1" applyProtection="1">
      <alignment horizontal="left"/>
      <protection locked="0"/>
    </xf>
    <xf numFmtId="0" fontId="0" fillId="2" borderId="110" xfId="0" applyFill="1" applyBorder="1" applyAlignment="1" applyProtection="1">
      <alignment horizontal="left"/>
      <protection locked="0"/>
    </xf>
    <xf numFmtId="0" fontId="0" fillId="2" borderId="93" xfId="0" applyFill="1" applyBorder="1" applyAlignment="1" applyProtection="1">
      <alignment horizontal="left"/>
      <protection locked="0"/>
    </xf>
    <xf numFmtId="0" fontId="0" fillId="2" borderId="111" xfId="0" applyFill="1" applyBorder="1" applyAlignment="1" applyProtection="1">
      <alignment horizontal="left"/>
      <protection locked="0"/>
    </xf>
    <xf numFmtId="0" fontId="0" fillId="2" borderId="94" xfId="0" applyFill="1" applyBorder="1" applyAlignment="1" applyProtection="1">
      <alignment horizontal="left"/>
      <protection locked="0"/>
    </xf>
    <xf numFmtId="0" fontId="0" fillId="2" borderId="91" xfId="0" applyFill="1" applyBorder="1" applyAlignment="1" applyProtection="1">
      <alignment horizontal="left"/>
      <protection locked="0"/>
    </xf>
    <xf numFmtId="0" fontId="0" fillId="2" borderId="107" xfId="0" applyFill="1" applyBorder="1" applyAlignment="1" applyProtection="1">
      <alignment horizontal="left"/>
      <protection locked="0"/>
    </xf>
    <xf numFmtId="0" fontId="0" fillId="2" borderId="92" xfId="0" applyFill="1" applyBorder="1" applyAlignment="1" applyProtection="1">
      <alignment horizontal="left"/>
      <protection locked="0"/>
    </xf>
    <xf numFmtId="0" fontId="1" fillId="2" borderId="43" xfId="0" applyFont="1"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40" xfId="0" applyFill="1" applyBorder="1" applyAlignment="1" applyProtection="1">
      <alignment horizontal="left" vertical="top" wrapText="1"/>
      <protection locked="0"/>
    </xf>
    <xf numFmtId="0" fontId="0" fillId="2" borderId="45" xfId="0" applyFill="1" applyBorder="1" applyAlignment="1" applyProtection="1">
      <alignment horizontal="left" vertical="top" wrapText="1"/>
      <protection locked="0"/>
    </xf>
    <xf numFmtId="0" fontId="0" fillId="2" borderId="41" xfId="0" applyFill="1" applyBorder="1" applyAlignment="1" applyProtection="1">
      <alignment horizontal="left" vertical="top" wrapText="1"/>
      <protection locked="0"/>
    </xf>
    <xf numFmtId="0" fontId="0" fillId="2" borderId="42" xfId="0" applyFill="1" applyBorder="1" applyAlignment="1" applyProtection="1">
      <alignment horizontal="left" vertical="top" wrapText="1"/>
      <protection locked="0"/>
    </xf>
    <xf numFmtId="0" fontId="3" fillId="0" borderId="0" xfId="0" applyFont="1" applyFill="1" applyBorder="1" applyAlignment="1" applyProtection="1">
      <alignment horizontal="right"/>
    </xf>
    <xf numFmtId="0" fontId="0" fillId="4" borderId="0" xfId="0" applyFill="1" applyBorder="1" applyAlignment="1" applyProtection="1">
      <alignment horizontal="center"/>
    </xf>
    <xf numFmtId="0" fontId="0" fillId="2" borderId="43" xfId="0" applyFill="1" applyBorder="1" applyAlignment="1" applyProtection="1">
      <alignment horizontal="left" vertical="top" wrapText="1"/>
      <protection locked="0"/>
    </xf>
    <xf numFmtId="0" fontId="0" fillId="2" borderId="112" xfId="0" applyFill="1" applyBorder="1" applyAlignment="1" applyProtection="1">
      <alignment horizontal="left" vertical="top" wrapText="1"/>
      <protection locked="0"/>
    </xf>
    <xf numFmtId="0" fontId="0" fillId="2" borderId="113" xfId="0" applyFill="1" applyBorder="1" applyAlignment="1" applyProtection="1">
      <alignment horizontal="left" vertical="top" wrapText="1"/>
      <protection locked="0"/>
    </xf>
    <xf numFmtId="0" fontId="0" fillId="2" borderId="114" xfId="0" applyFill="1" applyBorder="1" applyAlignment="1" applyProtection="1">
      <alignment horizontal="left" vertical="top" wrapText="1"/>
      <protection locked="0"/>
    </xf>
    <xf numFmtId="0" fontId="0" fillId="2" borderId="115" xfId="0" applyFill="1" applyBorder="1" applyAlignment="1" applyProtection="1">
      <alignment horizontal="left" vertical="top" wrapText="1"/>
      <protection locked="0"/>
    </xf>
    <xf numFmtId="0" fontId="0" fillId="2" borderId="116" xfId="0" applyFill="1" applyBorder="1" applyAlignment="1" applyProtection="1">
      <alignment horizontal="left" vertical="top" wrapText="1"/>
      <protection locked="0"/>
    </xf>
    <xf numFmtId="0" fontId="0" fillId="2" borderId="117" xfId="0" applyFill="1" applyBorder="1" applyAlignment="1" applyProtection="1">
      <alignment horizontal="left" vertical="top" wrapText="1"/>
      <protection locked="0"/>
    </xf>
    <xf numFmtId="0" fontId="1" fillId="2" borderId="41" xfId="0" applyFont="1" applyFill="1" applyBorder="1" applyAlignment="1" applyProtection="1">
      <alignment horizontal="left" wrapText="1"/>
    </xf>
    <xf numFmtId="0" fontId="3" fillId="4" borderId="0" xfId="0" applyFont="1" applyFill="1" applyBorder="1" applyAlignment="1" applyProtection="1">
      <alignment horizontal="right"/>
    </xf>
    <xf numFmtId="0" fontId="1" fillId="4" borderId="0" xfId="0" applyFont="1" applyFill="1" applyBorder="1" applyAlignment="1" applyProtection="1">
      <alignment horizontal="center" wrapText="1"/>
    </xf>
    <xf numFmtId="0" fontId="0" fillId="4" borderId="0" xfId="0" applyFill="1" applyBorder="1" applyAlignment="1" applyProtection="1">
      <alignment horizontal="center" wrapText="1"/>
    </xf>
    <xf numFmtId="0" fontId="1" fillId="0" borderId="0" xfId="0" applyFont="1" applyFill="1" applyBorder="1" applyAlignment="1" applyProtection="1">
      <alignment horizontal="center"/>
    </xf>
    <xf numFmtId="0" fontId="0" fillId="2" borderId="93" xfId="0" applyFill="1" applyBorder="1" applyProtection="1">
      <protection locked="0"/>
    </xf>
    <xf numFmtId="0" fontId="0" fillId="2" borderId="111" xfId="0" applyFill="1" applyBorder="1" applyProtection="1">
      <protection locked="0"/>
    </xf>
    <xf numFmtId="0" fontId="0" fillId="2" borderId="94" xfId="0" applyFill="1" applyBorder="1" applyProtection="1">
      <protection locked="0"/>
    </xf>
    <xf numFmtId="0" fontId="0" fillId="2" borderId="108" xfId="0" applyFill="1" applyBorder="1" applyProtection="1">
      <protection locked="0"/>
    </xf>
    <xf numFmtId="0" fontId="0" fillId="2" borderId="109" xfId="0" applyFill="1" applyBorder="1" applyProtection="1">
      <protection locked="0"/>
    </xf>
    <xf numFmtId="0" fontId="0" fillId="2" borderId="110" xfId="0" applyFill="1" applyBorder="1" applyProtection="1">
      <protection locked="0"/>
    </xf>
    <xf numFmtId="0" fontId="3" fillId="4" borderId="0" xfId="0" applyFont="1" applyFill="1" applyBorder="1" applyAlignment="1">
      <alignment horizontal="right"/>
    </xf>
    <xf numFmtId="0" fontId="1" fillId="2" borderId="0" xfId="0" applyFont="1" applyFill="1" applyBorder="1" applyAlignment="1">
      <alignment horizontal="center" vertical="top"/>
    </xf>
    <xf numFmtId="0" fontId="0" fillId="2" borderId="0" xfId="0" applyFill="1" applyBorder="1" applyAlignment="1">
      <alignment horizontal="center" vertical="top"/>
    </xf>
    <xf numFmtId="0" fontId="0" fillId="2" borderId="91" xfId="0" applyFill="1" applyBorder="1" applyProtection="1">
      <protection locked="0"/>
    </xf>
    <xf numFmtId="0" fontId="0" fillId="2" borderId="107" xfId="0" applyFill="1" applyBorder="1" applyProtection="1">
      <protection locked="0"/>
    </xf>
    <xf numFmtId="0" fontId="0" fillId="2" borderId="92" xfId="0" applyFill="1" applyBorder="1" applyProtection="1">
      <protection locked="0"/>
    </xf>
    <xf numFmtId="0" fontId="27" fillId="4" borderId="40" xfId="0" applyFont="1" applyFill="1" applyBorder="1" applyAlignment="1" applyProtection="1">
      <alignment horizontal="center" vertical="center"/>
    </xf>
    <xf numFmtId="0" fontId="0" fillId="4" borderId="43" xfId="0" applyFill="1" applyBorder="1" applyAlignment="1" applyProtection="1">
      <alignment horizontal="left" vertical="top" wrapText="1"/>
      <protection locked="0"/>
    </xf>
    <xf numFmtId="0" fontId="0" fillId="4" borderId="38" xfId="0"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0" fontId="0" fillId="4" borderId="44"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40" xfId="0" applyFill="1" applyBorder="1" applyAlignment="1" applyProtection="1">
      <alignment horizontal="left" vertical="top" wrapText="1"/>
      <protection locked="0"/>
    </xf>
    <xf numFmtId="0" fontId="0" fillId="4" borderId="45" xfId="0" applyFill="1" applyBorder="1" applyAlignment="1" applyProtection="1">
      <alignment horizontal="left" vertical="top" wrapText="1"/>
      <protection locked="0"/>
    </xf>
    <xf numFmtId="0" fontId="0" fillId="4" borderId="41" xfId="0"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41" xfId="0" applyFill="1" applyBorder="1" applyAlignment="1" applyProtection="1">
      <alignment horizontal="center"/>
    </xf>
    <xf numFmtId="0" fontId="1" fillId="4" borderId="43"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1" fillId="4" borderId="39" xfId="0" applyFont="1" applyFill="1" applyBorder="1" applyAlignment="1" applyProtection="1">
      <alignment horizontal="left" vertical="top" wrapText="1"/>
      <protection locked="0"/>
    </xf>
    <xf numFmtId="0" fontId="1" fillId="4" borderId="44"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40" xfId="0" applyFont="1" applyFill="1" applyBorder="1" applyAlignment="1" applyProtection="1">
      <alignment horizontal="left" vertical="top" wrapText="1"/>
      <protection locked="0"/>
    </xf>
    <xf numFmtId="0" fontId="1" fillId="4" borderId="45" xfId="0" applyFont="1" applyFill="1" applyBorder="1" applyAlignment="1" applyProtection="1">
      <alignment horizontal="left" vertical="top" wrapText="1"/>
      <protection locked="0"/>
    </xf>
    <xf numFmtId="0" fontId="1" fillId="4" borderId="41" xfId="0" applyFont="1" applyFill="1" applyBorder="1" applyAlignment="1" applyProtection="1">
      <alignment horizontal="left" vertical="top" wrapText="1"/>
      <protection locked="0"/>
    </xf>
    <xf numFmtId="0" fontId="1" fillId="4" borderId="42" xfId="0" applyFont="1" applyFill="1" applyBorder="1" applyAlignment="1" applyProtection="1">
      <alignment horizontal="left" vertical="top" wrapText="1"/>
      <protection locked="0"/>
    </xf>
    <xf numFmtId="0" fontId="3" fillId="0" borderId="45" xfId="0" applyFont="1" applyFill="1" applyBorder="1" applyAlignment="1" applyProtection="1">
      <alignment vertical="top" wrapText="1"/>
      <protection locked="0"/>
    </xf>
    <xf numFmtId="0" fontId="3" fillId="0" borderId="41" xfId="0" applyFont="1" applyFill="1" applyBorder="1" applyAlignment="1" applyProtection="1">
      <alignment vertical="top" wrapText="1"/>
      <protection locked="0"/>
    </xf>
    <xf numFmtId="0" fontId="3" fillId="0" borderId="42" xfId="0" applyFont="1" applyFill="1" applyBorder="1" applyAlignment="1" applyProtection="1">
      <alignment vertical="top" wrapText="1"/>
      <protection locked="0"/>
    </xf>
    <xf numFmtId="0" fontId="27" fillId="4" borderId="0" xfId="0" applyFont="1" applyFill="1" applyBorder="1" applyAlignment="1" applyProtection="1">
      <alignment horizontal="center" vertical="center"/>
    </xf>
    <xf numFmtId="0" fontId="0" fillId="0" borderId="38" xfId="0" applyBorder="1" applyProtection="1">
      <protection locked="0"/>
    </xf>
    <xf numFmtId="0" fontId="0" fillId="0" borderId="39" xfId="0" applyBorder="1" applyProtection="1">
      <protection locked="0"/>
    </xf>
    <xf numFmtId="0" fontId="0" fillId="0" borderId="44" xfId="0" applyBorder="1" applyProtection="1">
      <protection locked="0"/>
    </xf>
    <xf numFmtId="0" fontId="0" fillId="0" borderId="0" xfId="0" applyBorder="1" applyProtection="1">
      <protection locked="0"/>
    </xf>
    <xf numFmtId="0" fontId="0" fillId="0" borderId="40" xfId="0" applyBorder="1" applyProtection="1">
      <protection locked="0"/>
    </xf>
    <xf numFmtId="0" fontId="0" fillId="0" borderId="45" xfId="0" applyBorder="1" applyProtection="1">
      <protection locked="0"/>
    </xf>
    <xf numFmtId="0" fontId="0" fillId="0" borderId="41" xfId="0" applyBorder="1" applyProtection="1">
      <protection locked="0"/>
    </xf>
    <xf numFmtId="0" fontId="0" fillId="0" borderId="42" xfId="0" applyBorder="1" applyProtection="1">
      <protection locked="0"/>
    </xf>
    <xf numFmtId="0" fontId="3" fillId="0" borderId="0" xfId="0" applyFont="1" applyFill="1" applyBorder="1" applyAlignment="1" applyProtection="1">
      <alignment horizontal="center" vertical="top" wrapText="1"/>
    </xf>
    <xf numFmtId="0" fontId="6" fillId="2" borderId="0" xfId="0" applyFont="1" applyFill="1" applyBorder="1" applyAlignment="1" applyProtection="1">
      <alignment horizontal="left" wrapText="1"/>
    </xf>
    <xf numFmtId="0" fontId="0" fillId="2" borderId="0" xfId="0" applyFill="1" applyBorder="1" applyAlignment="1" applyProtection="1">
      <alignment horizontal="center" vertical="center" wrapText="1"/>
    </xf>
  </cellXfs>
  <cellStyles count="6">
    <cellStyle name="Comma" xfId="1" builtinId="3"/>
    <cellStyle name="Currency" xfId="2" builtinId="4"/>
    <cellStyle name="Hyperlink" xfId="3" builtinId="8"/>
    <cellStyle name="Normal" xfId="0" builtinId="0"/>
    <cellStyle name="Normal_Application Details" xfId="4" xr:uid="{00000000-0005-0000-0000-000004000000}"/>
    <cellStyle name="Percent" xfId="5" builtinId="5"/>
  </cellStyles>
  <dxfs count="229">
    <dxf>
      <border>
        <bottom style="thin">
          <color theme="0" tint="-0.499984740745262"/>
        </bottom>
      </border>
    </dxf>
    <dxf>
      <font>
        <b/>
        <i val="0"/>
        <condense val="0"/>
        <extend val="0"/>
        <color indexed="10"/>
      </font>
    </dxf>
    <dxf>
      <font>
        <b/>
        <i val="0"/>
        <condense val="0"/>
        <extend val="0"/>
        <color indexed="11"/>
      </font>
    </dxf>
    <dxf>
      <font>
        <b/>
        <i val="0"/>
        <color rgb="FFFF0000"/>
      </font>
    </dxf>
    <dxf>
      <font>
        <b/>
        <i val="0"/>
        <color rgb="FF00FF00"/>
      </font>
    </dxf>
    <dxf>
      <border>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ndense val="0"/>
        <extend val="0"/>
        <color indexed="10"/>
      </font>
    </dxf>
    <dxf>
      <font>
        <color theme="0"/>
      </font>
      <fill>
        <patternFill>
          <bgColor theme="0"/>
        </patternFill>
      </fill>
      <border>
        <left/>
        <right/>
        <top/>
        <bottom/>
      </border>
    </dxf>
    <dxf>
      <font>
        <b/>
        <i val="0"/>
        <condense val="0"/>
        <extend val="0"/>
        <color indexed="10"/>
      </font>
    </dxf>
    <dxf>
      <font>
        <b/>
        <i val="0"/>
        <condense val="0"/>
        <extend val="0"/>
        <color indexed="11"/>
      </font>
    </dxf>
    <dxf>
      <font>
        <color theme="0"/>
      </font>
      <fill>
        <patternFill>
          <bgColor theme="0"/>
        </patternFill>
      </fill>
      <border>
        <left/>
        <right/>
        <top/>
        <bottom/>
      </border>
    </dxf>
    <dxf>
      <font>
        <b/>
        <i val="0"/>
        <condense val="0"/>
        <extend val="0"/>
        <color indexed="10"/>
      </font>
    </dxf>
    <dxf>
      <font>
        <b/>
        <i val="0"/>
        <condense val="0"/>
        <extend val="0"/>
        <color indexed="11"/>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lor theme="1"/>
      </font>
    </dxf>
    <dxf>
      <font>
        <condense val="0"/>
        <extend val="0"/>
        <color indexed="10"/>
      </font>
    </dxf>
    <dxf>
      <border>
        <bottom/>
      </border>
    </dxf>
    <dxf>
      <font>
        <color theme="0"/>
        <name val="Cambria"/>
        <scheme val="none"/>
      </font>
      <fill>
        <patternFill>
          <bgColor theme="0"/>
        </patternFill>
      </fill>
      <border>
        <left/>
        <right/>
        <top/>
        <bottom/>
      </border>
    </dxf>
    <dxf>
      <font>
        <b/>
        <i val="0"/>
        <color rgb="FFFF0000"/>
      </font>
    </dxf>
    <dxf>
      <font>
        <color theme="1"/>
      </font>
    </dxf>
    <dxf>
      <font>
        <b/>
        <i val="0"/>
        <color rgb="FFFF0000"/>
      </font>
    </dxf>
    <dxf>
      <font>
        <color theme="1"/>
      </font>
    </dxf>
    <dxf>
      <font>
        <condense val="0"/>
        <extend val="0"/>
        <color indexed="10"/>
      </font>
    </dxf>
    <dxf>
      <font>
        <b/>
        <i val="0"/>
        <condense val="0"/>
        <extend val="0"/>
        <color indexed="10"/>
      </font>
    </dxf>
    <dxf>
      <font>
        <b/>
        <i val="0"/>
        <condense val="0"/>
        <extend val="0"/>
        <color indexed="11"/>
      </font>
    </dxf>
    <dxf>
      <border>
        <bottom/>
      </border>
    </dxf>
    <dxf>
      <font>
        <color theme="0"/>
      </font>
      <fill>
        <patternFill patternType="solid">
          <bgColor theme="0"/>
        </patternFill>
      </fill>
      <border>
        <left/>
        <right/>
        <top/>
        <bottom/>
      </border>
    </dxf>
    <dxf>
      <font>
        <b/>
        <i val="0"/>
        <condense val="0"/>
        <extend val="0"/>
        <color indexed="10"/>
      </font>
    </dxf>
    <dxf>
      <font>
        <b/>
        <i val="0"/>
        <condense val="0"/>
        <extend val="0"/>
        <color indexed="11"/>
      </font>
    </dxf>
    <dxf>
      <font>
        <color theme="0"/>
      </font>
    </dxf>
    <dxf>
      <font>
        <color theme="0"/>
      </font>
      <fill>
        <patternFill>
          <bgColor theme="0"/>
        </patternFill>
      </fill>
      <border>
        <left/>
        <right/>
        <bottom/>
      </border>
    </dxf>
    <dxf>
      <border>
        <bottom/>
      </border>
    </dxf>
    <dxf>
      <font>
        <color theme="0"/>
      </font>
      <fill>
        <patternFill patternType="solid">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bottom/>
      </border>
    </dxf>
    <dxf>
      <font>
        <color theme="1"/>
      </font>
      <border>
        <left style="thin">
          <color indexed="64"/>
        </left>
        <right style="thin">
          <color indexed="64"/>
        </right>
        <top style="thin">
          <color indexed="64"/>
        </top>
        <bottom style="thin">
          <color indexed="64"/>
        </bottom>
      </border>
    </dxf>
    <dxf>
      <font>
        <b/>
        <i val="0"/>
        <condense val="0"/>
        <extend val="0"/>
        <color indexed="10"/>
      </font>
    </dxf>
    <dxf>
      <font>
        <b/>
        <i val="0"/>
        <condense val="0"/>
        <extend val="0"/>
        <color indexed="11"/>
      </font>
    </dxf>
    <dxf>
      <font>
        <color theme="0"/>
      </font>
      <fill>
        <patternFill>
          <bgColor theme="0"/>
        </patternFill>
      </fill>
      <border>
        <left/>
        <right/>
        <bottom/>
      </border>
    </dxf>
    <dxf>
      <font>
        <color theme="1"/>
      </font>
      <border>
        <left style="thin">
          <color indexed="64"/>
        </left>
        <right style="thin">
          <color indexed="64"/>
        </right>
        <top style="thin">
          <color indexed="64"/>
        </top>
        <bottom style="thin">
          <color indexed="64"/>
        </bottom>
      </border>
    </dxf>
    <dxf>
      <font>
        <color theme="0"/>
      </font>
      <fill>
        <patternFill>
          <bgColor theme="0"/>
        </patternFill>
      </fill>
      <border>
        <left/>
        <right/>
        <bottom/>
      </border>
    </dxf>
    <dxf>
      <font>
        <color theme="0"/>
      </font>
      <fill>
        <patternFill>
          <bgColor theme="0"/>
        </patternFill>
      </fill>
      <border>
        <left/>
        <right/>
        <top/>
        <bottom/>
      </border>
    </dxf>
    <dxf>
      <font>
        <color theme="0"/>
      </font>
      <fill>
        <patternFill>
          <bgColor theme="0"/>
        </patternFill>
      </fill>
      <border>
        <left/>
        <right/>
        <bottom/>
      </border>
    </dxf>
    <dxf>
      <font>
        <b/>
        <i val="0"/>
        <condense val="0"/>
        <extend val="0"/>
        <color indexed="10"/>
      </font>
    </dxf>
    <dxf>
      <font>
        <b/>
        <i val="0"/>
        <condense val="0"/>
        <extend val="0"/>
        <color indexed="11"/>
      </font>
    </dxf>
    <dxf>
      <font>
        <color theme="0"/>
      </font>
      <fill>
        <patternFill>
          <bgColor theme="0"/>
        </patternFill>
      </fill>
      <border>
        <left/>
        <right/>
        <bottom/>
      </border>
    </dxf>
    <dxf>
      <font>
        <color theme="0"/>
      </font>
      <fill>
        <patternFill>
          <bgColor theme="0"/>
        </patternFill>
      </fill>
      <border>
        <left/>
        <right/>
        <top/>
        <bottom/>
      </border>
    </dxf>
    <dxf>
      <border>
        <bottom/>
      </border>
    </dxf>
    <dxf>
      <font>
        <b/>
        <i val="0"/>
        <condense val="0"/>
        <extend val="0"/>
        <color indexed="10"/>
      </font>
    </dxf>
    <dxf>
      <font>
        <b/>
        <i val="0"/>
        <condense val="0"/>
        <extend val="0"/>
        <color indexed="11"/>
      </font>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b/>
        <i val="0"/>
      </font>
      <fill>
        <patternFill>
          <bgColor rgb="FFFF0000"/>
        </patternFill>
      </fill>
    </dxf>
    <dxf>
      <font>
        <color theme="0"/>
      </font>
      <fill>
        <patternFill>
          <bgColor theme="0"/>
        </patternFill>
      </fill>
      <border>
        <left style="thin">
          <color theme="0"/>
        </left>
        <right style="thin">
          <color theme="0"/>
        </right>
        <top style="thin">
          <color theme="0"/>
        </top>
        <bottom style="thin">
          <color theme="0"/>
        </bottom>
      </border>
    </dxf>
    <dxf>
      <font>
        <b/>
        <i val="0"/>
        <condense val="0"/>
        <extend val="0"/>
        <color indexed="10"/>
      </font>
    </dxf>
    <dxf>
      <font>
        <b/>
        <i val="0"/>
        <condense val="0"/>
        <extend val="0"/>
        <color indexed="11"/>
      </font>
    </dxf>
    <dxf>
      <border>
        <bottom/>
      </border>
    </dxf>
    <dxf>
      <border>
        <bottom/>
      </border>
    </dxf>
    <dxf>
      <font>
        <color theme="0"/>
      </font>
      <fill>
        <patternFill>
          <bgColor theme="0"/>
        </patternFill>
      </fill>
      <border>
        <left/>
        <right/>
        <top/>
        <bottom/>
      </border>
    </dxf>
    <dxf>
      <font>
        <color theme="0"/>
      </font>
      <fill>
        <patternFill>
          <bgColor theme="0"/>
        </patternFill>
      </fill>
      <border>
        <left/>
        <right/>
        <top/>
        <bottom/>
      </border>
    </dxf>
    <dxf>
      <font>
        <b/>
        <i val="0"/>
        <condense val="0"/>
        <extend val="0"/>
        <color indexed="10"/>
      </font>
    </dxf>
    <dxf>
      <font>
        <b/>
        <i val="0"/>
        <condense val="0"/>
        <extend val="0"/>
        <color indexed="11"/>
      </font>
    </dxf>
    <dxf>
      <border>
        <bottom/>
      </border>
    </dxf>
    <dxf>
      <font>
        <color theme="0"/>
      </font>
      <fill>
        <patternFill>
          <bgColor theme="0"/>
        </patternFill>
      </fill>
      <border>
        <left/>
        <right/>
        <top/>
        <bottom/>
      </border>
    </dxf>
    <dxf>
      <font>
        <b/>
        <i val="0"/>
        <condense val="0"/>
        <extend val="0"/>
        <color indexed="10"/>
      </font>
    </dxf>
    <dxf>
      <font>
        <b/>
        <i val="0"/>
        <condense val="0"/>
        <extend val="0"/>
        <color indexed="11"/>
      </font>
    </dxf>
    <dxf>
      <font>
        <b/>
        <i val="0"/>
        <condense val="0"/>
        <extend val="0"/>
        <color indexed="10"/>
      </font>
    </dxf>
    <dxf>
      <font>
        <b/>
        <i val="0"/>
        <condense val="0"/>
        <extend val="0"/>
        <color indexed="11"/>
      </font>
    </dxf>
    <dxf>
      <font>
        <color theme="0"/>
      </font>
      <border>
        <left/>
        <right/>
        <top/>
        <bottom/>
      </border>
    </dxf>
    <dxf>
      <font>
        <color theme="0"/>
      </font>
      <border>
        <left/>
        <right/>
        <top/>
        <bottom/>
      </border>
    </dxf>
    <dxf>
      <font>
        <color theme="0"/>
      </font>
      <border>
        <left/>
        <right/>
        <top/>
        <bottom/>
      </border>
    </dxf>
    <dxf>
      <font>
        <color auto="1"/>
      </font>
      <fill>
        <patternFill>
          <bgColor rgb="FFFF0000"/>
        </patternFill>
      </fill>
    </dxf>
    <dxf>
      <fill>
        <patternFill>
          <bgColor theme="0"/>
        </patternFill>
      </fill>
    </dxf>
    <dxf>
      <fill>
        <patternFill>
          <bgColor theme="0"/>
        </patternFill>
      </fill>
    </dxf>
    <dxf>
      <font>
        <b/>
        <i val="0"/>
        <condense val="0"/>
        <extend val="0"/>
        <color indexed="10"/>
      </font>
    </dxf>
    <dxf>
      <font>
        <b/>
        <i val="0"/>
        <condense val="0"/>
        <extend val="0"/>
        <color indexed="11"/>
      </font>
    </dxf>
    <dxf>
      <font>
        <b/>
        <i val="0"/>
        <condense val="0"/>
        <extend val="0"/>
        <color indexed="10"/>
      </font>
    </dxf>
    <dxf>
      <font>
        <b/>
        <i val="0"/>
        <condense val="0"/>
        <extend val="0"/>
        <color indexed="1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CC0000"/>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281940</xdr:colOff>
      <xdr:row>1</xdr:row>
      <xdr:rowOff>167530</xdr:rowOff>
    </xdr:from>
    <xdr:to>
      <xdr:col>5</xdr:col>
      <xdr:colOff>880304</xdr:colOff>
      <xdr:row>6</xdr:row>
      <xdr:rowOff>0</xdr:rowOff>
    </xdr:to>
    <xdr:pic>
      <xdr:nvPicPr>
        <xdr:cNvPr id="10" name="Picture 9" descr="Text&#10;&#10;Description automatically generated with medium confidence">
          <a:extLst>
            <a:ext uri="{FF2B5EF4-FFF2-40B4-BE49-F238E27FC236}">
              <a16:creationId xmlns:a16="http://schemas.microsoft.com/office/drawing/2014/main" id="{121589AC-178A-45C6-89E9-B91FBB7A19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9220" y="365650"/>
          <a:ext cx="1969964" cy="678290"/>
        </a:xfrm>
        <a:prstGeom prst="rect">
          <a:avLst/>
        </a:prstGeom>
      </xdr:spPr>
    </xdr:pic>
    <xdr:clientData/>
  </xdr:twoCellAnchor>
  <xdr:twoCellAnchor editAs="oneCell">
    <xdr:from>
      <xdr:col>6</xdr:col>
      <xdr:colOff>205740</xdr:colOff>
      <xdr:row>2</xdr:row>
      <xdr:rowOff>93465</xdr:rowOff>
    </xdr:from>
    <xdr:to>
      <xdr:col>8</xdr:col>
      <xdr:colOff>404404</xdr:colOff>
      <xdr:row>5</xdr:row>
      <xdr:rowOff>120650</xdr:rowOff>
    </xdr:to>
    <xdr:pic>
      <xdr:nvPicPr>
        <xdr:cNvPr id="11" name="Picture 10" descr="Logo&#10;&#10;Description automatically generated">
          <a:extLst>
            <a:ext uri="{FF2B5EF4-FFF2-40B4-BE49-F238E27FC236}">
              <a16:creationId xmlns:a16="http://schemas.microsoft.com/office/drawing/2014/main" id="{2E68969A-A376-49CE-B134-48FA5535D4A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26180" y="466845"/>
          <a:ext cx="1433104" cy="530105"/>
        </a:xfrm>
        <a:prstGeom prst="rect">
          <a:avLst/>
        </a:prstGeom>
      </xdr:spPr>
    </xdr:pic>
    <xdr:clientData/>
  </xdr:twoCellAnchor>
  <xdr:twoCellAnchor editAs="oneCell">
    <xdr:from>
      <xdr:col>9</xdr:col>
      <xdr:colOff>514985</xdr:colOff>
      <xdr:row>2</xdr:row>
      <xdr:rowOff>60960</xdr:rowOff>
    </xdr:from>
    <xdr:to>
      <xdr:col>12</xdr:col>
      <xdr:colOff>335280</xdr:colOff>
      <xdr:row>6</xdr:row>
      <xdr:rowOff>22860</xdr:rowOff>
    </xdr:to>
    <xdr:pic>
      <xdr:nvPicPr>
        <xdr:cNvPr id="12" name="Picture 11" descr="ADR UK - Administrative Data Research UK. Data-driven change">
          <a:extLst>
            <a:ext uri="{FF2B5EF4-FFF2-40B4-BE49-F238E27FC236}">
              <a16:creationId xmlns:a16="http://schemas.microsoft.com/office/drawing/2014/main" id="{E904BD72-4BE0-4D49-BD48-84FC5776F26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87085" y="434340"/>
          <a:ext cx="1671955" cy="6324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nteract.innovateuk.org/-/funding-rules?redirect=https%3A%2F%2Finteract.innovateuk.org%2Fguidance-for-applicants%3Fp_p_id%3D101_INSTANCE_b61wJfKPbeu8%26p_p_lifecycle%3D0%26p_p_state%3Dnormal%26p_p_mode%3Dview%26p_p_col_id%3Dcolumn-1%26p_p_col_coun" TargetMode="External"/><Relationship Id="rId2" Type="http://schemas.openxmlformats.org/officeDocument/2006/relationships/hyperlink" Target="http://www.innovateuk.org/competitions/guidance-for-applicants/funding-rules.ashx" TargetMode="External"/><Relationship Id="rId1" Type="http://schemas.openxmlformats.org/officeDocument/2006/relationships/hyperlink" Target="https://interact.innovateuk.org/documents/1524978/1866952/Guidance+for+applicants+-+your+project+costs/bf638484-0581-4605-977a-30e726656dee"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ec.europa.eu/enterprise/policies/sme/facts-figures-analysis/sme-definition/index_en.htm" TargetMode="External"/><Relationship Id="rId1" Type="http://schemas.openxmlformats.org/officeDocument/2006/relationships/hyperlink" Target="http://www.companieshouse.gov.uk/infoAndGuide/sic/sic2007.s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nteract.innovateuk.org/-/funding-rules?redirect=https%3A%2F%2Finteract.innovateuk.org%2Fguidance-for-applicants%3Fp_p_id%3D101_INSTANCE_b61wJfKPbeu8%26p_p_lifecycle%3D0%26p_p_state%3Dnormal%26p_p_mode%3Dview%26p_p_col_id%3Dcolumn-1%26p_p_col_coun" TargetMode="External"/><Relationship Id="rId1" Type="http://schemas.openxmlformats.org/officeDocument/2006/relationships/hyperlink" Target="http://www.innovateuk.org/competitions/guidance-for-applicants/funding-rules.ash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interact.innovateuk.org/-/funding-rules?redirect=https%3A%2F%2Finteract.innovateuk.org%2Fguidance-for-applicants%3Fp_p_id%3D101_INSTANCE_b61wJfKPbeu8%26p_p_lifecycle%3D0%26p_p_state%3Dnormal%26p_p_mode%3Dview%26p_p_col_id%3Dcolumn-1%26p_p_col_coun" TargetMode="External"/><Relationship Id="rId1" Type="http://schemas.openxmlformats.org/officeDocument/2006/relationships/hyperlink" Target="http://www.innovateuk.org/competitions/guidance-for-applicants/funding-rules.ash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63"/>
  <sheetViews>
    <sheetView view="pageBreakPreview" zoomScaleNormal="100" zoomScaleSheetLayoutView="100" workbookViewId="0">
      <pane ySplit="2" topLeftCell="A3" activePane="bottomLeft" state="frozen"/>
      <selection activeCell="O1" sqref="O1"/>
      <selection pane="bottomLeft"/>
    </sheetView>
  </sheetViews>
  <sheetFormatPr defaultColWidth="9.140625" defaultRowHeight="12.75"/>
  <cols>
    <col min="1" max="1" width="3.42578125" style="376" customWidth="1"/>
    <col min="2" max="2" width="3.42578125" style="37" customWidth="1"/>
    <col min="3" max="3" width="5.42578125" style="38" customWidth="1"/>
    <col min="4" max="4" width="15.42578125" style="37" customWidth="1"/>
    <col min="5" max="5" width="8" style="37" customWidth="1"/>
    <col min="6" max="6" width="9.42578125" style="37" customWidth="1"/>
    <col min="7" max="7" width="1.5703125" style="37" customWidth="1"/>
    <col min="8" max="8" width="21.42578125" style="37" customWidth="1"/>
    <col min="9" max="9" width="4.85546875" style="37" customWidth="1"/>
    <col min="10" max="10" width="11.5703125" style="37" customWidth="1"/>
    <col min="11" max="12" width="9.140625" style="37"/>
    <col min="13" max="13" width="6.85546875" style="37" customWidth="1"/>
    <col min="14" max="14" width="13.42578125" style="37" customWidth="1"/>
    <col min="15" max="15" width="9.140625" style="37"/>
    <col min="16" max="17" width="3.42578125" style="37" customWidth="1"/>
    <col min="18" max="16384" width="9.140625" style="37"/>
  </cols>
  <sheetData>
    <row r="1" spans="1:16" ht="15.95" customHeight="1" thickBot="1">
      <c r="A1" s="396"/>
      <c r="C1" s="96" t="s">
        <v>202</v>
      </c>
      <c r="M1" s="602" t="s">
        <v>161</v>
      </c>
      <c r="N1" s="602"/>
      <c r="O1" s="602"/>
      <c r="P1" s="602"/>
    </row>
    <row r="2" spans="1:16" s="36" customFormat="1" ht="30" customHeight="1" thickTop="1">
      <c r="A2" s="376"/>
      <c r="B2" s="343"/>
      <c r="C2" s="297" t="s">
        <v>182</v>
      </c>
      <c r="D2" s="344"/>
      <c r="E2" s="344"/>
      <c r="F2" s="344"/>
      <c r="G2" s="344"/>
      <c r="H2" s="344"/>
      <c r="I2" s="344"/>
      <c r="J2" s="344"/>
      <c r="K2" s="344"/>
      <c r="L2" s="344"/>
      <c r="M2" s="344"/>
      <c r="N2" s="344"/>
      <c r="O2" s="344"/>
      <c r="P2" s="345"/>
    </row>
    <row r="3" spans="1:16">
      <c r="B3" s="128"/>
      <c r="C3" s="41"/>
      <c r="D3" s="39"/>
      <c r="E3" s="39"/>
      <c r="F3" s="39"/>
      <c r="G3" s="39"/>
      <c r="H3" s="39"/>
      <c r="I3" s="39"/>
      <c r="J3" s="39"/>
      <c r="K3" s="39"/>
      <c r="L3" s="39"/>
      <c r="M3" s="39"/>
      <c r="N3" s="39"/>
      <c r="O3" s="39"/>
      <c r="P3" s="129"/>
    </row>
    <row r="4" spans="1:16">
      <c r="B4" s="128"/>
      <c r="C4" s="603" t="s">
        <v>163</v>
      </c>
      <c r="D4" s="603"/>
      <c r="E4" s="603"/>
      <c r="F4" s="603"/>
      <c r="G4" s="603"/>
      <c r="H4" s="603"/>
      <c r="I4" s="603"/>
      <c r="J4" s="603"/>
      <c r="K4" s="603"/>
      <c r="L4" s="603"/>
      <c r="M4" s="603"/>
      <c r="N4" s="603"/>
      <c r="O4" s="603"/>
      <c r="P4" s="129"/>
    </row>
    <row r="5" spans="1:16" ht="5.0999999999999996" customHeight="1">
      <c r="B5" s="128"/>
      <c r="C5" s="93"/>
      <c r="D5" s="93"/>
      <c r="E5" s="93"/>
      <c r="F5" s="93"/>
      <c r="G5" s="93"/>
      <c r="H5" s="93"/>
      <c r="I5" s="93"/>
      <c r="J5" s="93"/>
      <c r="K5" s="93"/>
      <c r="L5" s="93"/>
      <c r="M5" s="93"/>
      <c r="N5" s="93"/>
      <c r="O5" s="93"/>
      <c r="P5" s="129"/>
    </row>
    <row r="6" spans="1:16" ht="27.75" customHeight="1">
      <c r="B6" s="128"/>
      <c r="C6" s="598" t="s">
        <v>164</v>
      </c>
      <c r="D6" s="598"/>
      <c r="E6" s="598"/>
      <c r="F6" s="598"/>
      <c r="G6" s="598"/>
      <c r="H6" s="598"/>
      <c r="I6" s="598"/>
      <c r="J6" s="598"/>
      <c r="K6" s="598"/>
      <c r="L6" s="598"/>
      <c r="M6" s="598"/>
      <c r="N6" s="598"/>
      <c r="O6" s="598"/>
      <c r="P6" s="129"/>
    </row>
    <row r="7" spans="1:16">
      <c r="B7" s="128"/>
      <c r="C7" s="93"/>
      <c r="D7" s="93"/>
      <c r="E7" s="93"/>
      <c r="F7" s="93"/>
      <c r="G7" s="93"/>
      <c r="H7" s="93"/>
      <c r="I7" s="93"/>
      <c r="J7" s="93"/>
      <c r="K7" s="93"/>
      <c r="L7" s="93"/>
      <c r="M7" s="93"/>
      <c r="N7" s="93"/>
      <c r="O7" s="93"/>
      <c r="P7" s="129"/>
    </row>
    <row r="8" spans="1:16" ht="15.75">
      <c r="B8" s="319"/>
      <c r="C8" s="346" t="s">
        <v>183</v>
      </c>
      <c r="D8" s="320"/>
      <c r="E8" s="320"/>
      <c r="F8" s="320"/>
      <c r="G8" s="320"/>
      <c r="H8" s="320"/>
      <c r="I8" s="320"/>
      <c r="J8" s="320"/>
      <c r="K8" s="320"/>
      <c r="L8" s="320"/>
      <c r="M8" s="320"/>
      <c r="N8" s="320"/>
      <c r="O8" s="320"/>
      <c r="P8" s="321"/>
    </row>
    <row r="9" spans="1:16" ht="13.5" thickBot="1">
      <c r="B9" s="128"/>
      <c r="C9" s="93"/>
      <c r="D9" s="93"/>
      <c r="E9" s="93"/>
      <c r="F9" s="93"/>
      <c r="G9" s="93"/>
      <c r="H9" s="93"/>
      <c r="I9" s="93"/>
      <c r="J9" s="93"/>
      <c r="K9" s="93"/>
      <c r="L9" s="93"/>
      <c r="M9" s="93"/>
      <c r="N9" s="93"/>
      <c r="O9" s="93"/>
      <c r="P9" s="129"/>
    </row>
    <row r="10" spans="1:16" ht="13.5" thickBot="1">
      <c r="B10" s="128"/>
      <c r="C10" s="93" t="s">
        <v>9</v>
      </c>
      <c r="D10" s="93"/>
      <c r="E10" s="93"/>
      <c r="F10" s="347"/>
      <c r="G10" s="93"/>
      <c r="H10" s="93" t="s">
        <v>123</v>
      </c>
      <c r="I10" s="93"/>
      <c r="J10" s="93"/>
      <c r="K10" s="93"/>
      <c r="L10" s="93"/>
      <c r="M10" s="93"/>
      <c r="N10" s="93"/>
      <c r="O10" s="93"/>
      <c r="P10" s="129"/>
    </row>
    <row r="11" spans="1:16" ht="8.1" customHeight="1" thickBot="1">
      <c r="B11" s="128"/>
      <c r="C11" s="93"/>
      <c r="D11" s="93"/>
      <c r="E11" s="93"/>
      <c r="F11" s="93"/>
      <c r="G11" s="93"/>
      <c r="H11" s="93"/>
      <c r="I11" s="93"/>
      <c r="J11" s="93"/>
      <c r="K11" s="93"/>
      <c r="L11" s="93"/>
      <c r="M11" s="93"/>
      <c r="N11" s="93"/>
      <c r="O11" s="93"/>
      <c r="P11" s="129"/>
    </row>
    <row r="12" spans="1:16" ht="15.75" thickBot="1">
      <c r="B12" s="128"/>
      <c r="C12" s="93" t="s">
        <v>11</v>
      </c>
      <c r="D12" s="93"/>
      <c r="E12" s="93"/>
      <c r="F12" s="93"/>
      <c r="G12" s="93"/>
      <c r="H12" s="134"/>
      <c r="I12" s="95" t="s">
        <v>10</v>
      </c>
      <c r="J12" s="93" t="s">
        <v>67</v>
      </c>
      <c r="K12" s="93"/>
      <c r="L12" s="93"/>
      <c r="M12" s="93"/>
      <c r="N12" s="93"/>
      <c r="O12" s="93"/>
      <c r="P12" s="129"/>
    </row>
    <row r="13" spans="1:16">
      <c r="B13" s="128"/>
      <c r="C13" s="93"/>
      <c r="D13" s="93"/>
      <c r="E13" s="93"/>
      <c r="F13" s="93"/>
      <c r="G13" s="93"/>
      <c r="H13" s="93"/>
      <c r="I13" s="93"/>
      <c r="J13" s="93"/>
      <c r="K13" s="93"/>
      <c r="L13" s="93"/>
      <c r="M13" s="93"/>
      <c r="N13" s="93"/>
      <c r="O13" s="93"/>
      <c r="P13" s="129"/>
    </row>
    <row r="14" spans="1:16" ht="15.75">
      <c r="B14" s="319"/>
      <c r="C14" s="346" t="s">
        <v>184</v>
      </c>
      <c r="D14" s="320"/>
      <c r="E14" s="320"/>
      <c r="F14" s="320"/>
      <c r="G14" s="320"/>
      <c r="H14" s="320"/>
      <c r="I14" s="320"/>
      <c r="J14" s="320"/>
      <c r="K14" s="320"/>
      <c r="L14" s="320"/>
      <c r="M14" s="320"/>
      <c r="N14" s="320"/>
      <c r="O14" s="320"/>
      <c r="P14" s="321"/>
    </row>
    <row r="15" spans="1:16" ht="6" customHeight="1">
      <c r="B15" s="128"/>
      <c r="C15" s="41"/>
      <c r="D15" s="39"/>
      <c r="E15" s="39"/>
      <c r="F15" s="39"/>
      <c r="G15" s="39"/>
      <c r="H15" s="39"/>
      <c r="I15" s="39"/>
      <c r="J15" s="39"/>
      <c r="K15" s="39"/>
      <c r="L15" s="39"/>
      <c r="M15" s="39"/>
      <c r="N15" s="39"/>
      <c r="O15" s="39"/>
      <c r="P15" s="129"/>
    </row>
    <row r="16" spans="1:16" ht="42" customHeight="1">
      <c r="B16" s="128"/>
      <c r="C16" s="598" t="s">
        <v>159</v>
      </c>
      <c r="D16" s="598"/>
      <c r="E16" s="598"/>
      <c r="F16" s="598"/>
      <c r="G16" s="598"/>
      <c r="H16" s="598"/>
      <c r="I16" s="598"/>
      <c r="J16" s="598"/>
      <c r="K16" s="598"/>
      <c r="L16" s="598"/>
      <c r="M16" s="598"/>
      <c r="N16" s="598"/>
      <c r="O16" s="598"/>
      <c r="P16" s="129"/>
    </row>
    <row r="17" spans="2:16" ht="80.25" customHeight="1">
      <c r="B17" s="128"/>
      <c r="C17" s="41"/>
      <c r="D17" s="104" t="s">
        <v>66</v>
      </c>
      <c r="E17" s="598" t="s">
        <v>134</v>
      </c>
      <c r="F17" s="598"/>
      <c r="G17" s="598"/>
      <c r="H17" s="598"/>
      <c r="I17" s="39"/>
      <c r="J17" s="39"/>
      <c r="K17" s="39"/>
      <c r="L17" s="39"/>
      <c r="M17" s="39"/>
      <c r="N17" s="39"/>
      <c r="O17" s="39"/>
      <c r="P17" s="129"/>
    </row>
    <row r="18" spans="2:16" ht="6.75" customHeight="1">
      <c r="B18" s="128"/>
      <c r="C18" s="41"/>
      <c r="D18" s="39"/>
      <c r="E18" s="39"/>
      <c r="F18" s="39"/>
      <c r="G18" s="39"/>
      <c r="H18" s="39"/>
      <c r="I18" s="39"/>
      <c r="J18" s="39"/>
      <c r="K18" s="39"/>
      <c r="L18" s="39"/>
      <c r="M18" s="39"/>
      <c r="N18" s="39"/>
      <c r="O18" s="39"/>
      <c r="P18" s="129"/>
    </row>
    <row r="19" spans="2:16" ht="15.75">
      <c r="B19" s="319"/>
      <c r="C19" s="346" t="s">
        <v>160</v>
      </c>
      <c r="D19" s="320"/>
      <c r="E19" s="320"/>
      <c r="F19" s="320"/>
      <c r="G19" s="320"/>
      <c r="H19" s="320"/>
      <c r="I19" s="320"/>
      <c r="J19" s="320"/>
      <c r="K19" s="320"/>
      <c r="L19" s="320"/>
      <c r="M19" s="320"/>
      <c r="N19" s="320"/>
      <c r="O19" s="320"/>
      <c r="P19" s="321"/>
    </row>
    <row r="20" spans="2:16">
      <c r="B20" s="128"/>
      <c r="C20" s="41"/>
      <c r="D20" s="39"/>
      <c r="E20" s="39"/>
      <c r="F20" s="39"/>
      <c r="G20" s="39"/>
      <c r="H20" s="39"/>
      <c r="I20" s="39"/>
      <c r="J20" s="39"/>
      <c r="K20" s="39"/>
      <c r="L20" s="39"/>
      <c r="M20" s="39"/>
      <c r="N20" s="39"/>
      <c r="O20" s="39"/>
      <c r="P20" s="129"/>
    </row>
    <row r="21" spans="2:16">
      <c r="B21" s="128"/>
      <c r="C21" s="41" t="s">
        <v>142</v>
      </c>
      <c r="D21" s="39"/>
      <c r="E21" s="39"/>
      <c r="F21" s="39"/>
      <c r="G21" s="39"/>
      <c r="H21" s="39"/>
      <c r="I21" s="39"/>
      <c r="J21" s="39"/>
      <c r="K21" s="39"/>
      <c r="L21" s="39"/>
      <c r="M21" s="39"/>
      <c r="N21" s="39"/>
      <c r="O21" s="39"/>
      <c r="P21" s="129"/>
    </row>
    <row r="22" spans="2:16" ht="6" customHeight="1">
      <c r="B22" s="128"/>
      <c r="C22" s="41"/>
      <c r="D22" s="75"/>
      <c r="E22" s="75"/>
      <c r="F22" s="75"/>
      <c r="G22" s="75"/>
      <c r="H22" s="75"/>
      <c r="I22" s="75"/>
      <c r="J22" s="75"/>
      <c r="K22" s="75"/>
      <c r="L22" s="75"/>
      <c r="M22" s="75"/>
      <c r="N22" s="75"/>
      <c r="O22" s="75"/>
      <c r="P22" s="129"/>
    </row>
    <row r="23" spans="2:16" ht="18.75" customHeight="1">
      <c r="B23" s="128"/>
      <c r="C23" s="41"/>
      <c r="D23" s="598" t="s">
        <v>143</v>
      </c>
      <c r="E23" s="598"/>
      <c r="F23" s="598"/>
      <c r="G23" s="598"/>
      <c r="H23" s="598"/>
      <c r="I23" s="598"/>
      <c r="J23" s="598"/>
      <c r="K23" s="598"/>
      <c r="L23" s="598"/>
      <c r="M23" s="598"/>
      <c r="N23" s="598"/>
      <c r="O23" s="598"/>
      <c r="P23" s="129"/>
    </row>
    <row r="24" spans="2:16" ht="25.5" customHeight="1">
      <c r="B24" s="128"/>
      <c r="C24" s="41"/>
      <c r="D24" s="598" t="s">
        <v>162</v>
      </c>
      <c r="E24" s="598"/>
      <c r="F24" s="598"/>
      <c r="G24" s="598"/>
      <c r="H24" s="598"/>
      <c r="I24" s="598"/>
      <c r="J24" s="598"/>
      <c r="K24" s="601" t="s">
        <v>165</v>
      </c>
      <c r="L24" s="601"/>
      <c r="M24" s="122"/>
      <c r="N24" s="122"/>
      <c r="O24" s="122"/>
      <c r="P24" s="129"/>
    </row>
    <row r="25" spans="2:16" ht="12.75" customHeight="1">
      <c r="B25" s="128"/>
      <c r="C25" s="41"/>
      <c r="D25" s="604"/>
      <c r="E25" s="604"/>
      <c r="F25" s="604"/>
      <c r="G25" s="604"/>
      <c r="H25" s="604"/>
      <c r="I25" s="604"/>
      <c r="J25" s="604"/>
      <c r="K25" s="604"/>
      <c r="L25" s="604"/>
      <c r="M25" s="604"/>
      <c r="N25" s="604"/>
      <c r="O25" s="604"/>
      <c r="P25" s="129"/>
    </row>
    <row r="26" spans="2:16" ht="15.75">
      <c r="B26" s="319"/>
      <c r="C26" s="346" t="s">
        <v>157</v>
      </c>
      <c r="D26" s="320"/>
      <c r="E26" s="320"/>
      <c r="F26" s="320"/>
      <c r="G26" s="320"/>
      <c r="H26" s="320"/>
      <c r="I26" s="320"/>
      <c r="J26" s="320"/>
      <c r="K26" s="320"/>
      <c r="L26" s="320"/>
      <c r="M26" s="320"/>
      <c r="N26" s="320"/>
      <c r="O26" s="320"/>
      <c r="P26" s="321"/>
    </row>
    <row r="27" spans="2:16">
      <c r="B27" s="128"/>
      <c r="C27" s="41"/>
      <c r="D27" s="39"/>
      <c r="E27" s="39"/>
      <c r="F27" s="39"/>
      <c r="G27" s="39"/>
      <c r="H27" s="39"/>
      <c r="I27" s="39"/>
      <c r="J27" s="39"/>
      <c r="K27" s="39"/>
      <c r="L27" s="39"/>
      <c r="M27" s="39"/>
      <c r="N27" s="39"/>
      <c r="O27" s="39"/>
      <c r="P27" s="129"/>
    </row>
    <row r="28" spans="2:16">
      <c r="B28" s="128"/>
      <c r="C28" s="41" t="s">
        <v>158</v>
      </c>
      <c r="D28" s="39"/>
      <c r="E28" s="39"/>
      <c r="F28" s="39"/>
      <c r="G28" s="39"/>
      <c r="H28" s="39"/>
      <c r="I28" s="39"/>
      <c r="J28" s="39"/>
      <c r="K28" s="39"/>
      <c r="L28" s="39"/>
      <c r="M28" s="39"/>
      <c r="N28" s="39"/>
      <c r="O28" s="39"/>
      <c r="P28" s="129"/>
    </row>
    <row r="29" spans="2:16">
      <c r="B29" s="128"/>
      <c r="C29" s="41"/>
      <c r="D29" s="39"/>
      <c r="E29" s="39"/>
      <c r="F29" s="39"/>
      <c r="G29" s="39"/>
      <c r="H29" s="39"/>
      <c r="I29" s="39"/>
      <c r="J29" s="39"/>
      <c r="K29" s="39"/>
      <c r="L29" s="39"/>
      <c r="M29" s="39"/>
      <c r="N29" s="39"/>
      <c r="O29" s="39"/>
      <c r="P29" s="129"/>
    </row>
    <row r="30" spans="2:16">
      <c r="B30" s="128"/>
      <c r="C30" s="599" t="s">
        <v>135</v>
      </c>
      <c r="D30" s="599"/>
      <c r="E30" s="39"/>
      <c r="F30" s="39"/>
      <c r="G30" s="39"/>
      <c r="H30" s="39"/>
      <c r="I30" s="39"/>
      <c r="J30" s="39"/>
      <c r="K30" s="39"/>
      <c r="L30" s="39"/>
      <c r="M30" s="39"/>
      <c r="N30" s="39"/>
      <c r="O30" s="39"/>
      <c r="P30" s="129"/>
    </row>
    <row r="31" spans="2:16" ht="30" customHeight="1">
      <c r="B31" s="128"/>
      <c r="C31" s="598" t="s">
        <v>233</v>
      </c>
      <c r="D31" s="598"/>
      <c r="E31" s="598"/>
      <c r="F31" s="598"/>
      <c r="G31" s="598"/>
      <c r="H31" s="598"/>
      <c r="I31" s="598"/>
      <c r="J31" s="598"/>
      <c r="K31" s="598"/>
      <c r="L31" s="598"/>
      <c r="M31" s="598"/>
      <c r="N31" s="598"/>
      <c r="O31" s="598"/>
      <c r="P31" s="129"/>
    </row>
    <row r="32" spans="2:16" ht="8.1" customHeight="1">
      <c r="B32" s="128"/>
      <c r="C32" s="41"/>
      <c r="D32" s="39"/>
      <c r="E32" s="39"/>
      <c r="F32" s="39"/>
      <c r="G32" s="39"/>
      <c r="H32" s="39"/>
      <c r="I32" s="39"/>
      <c r="J32" s="39"/>
      <c r="K32" s="39"/>
      <c r="L32" s="39"/>
      <c r="M32" s="39"/>
      <c r="N32" s="39"/>
      <c r="O32" s="39"/>
      <c r="P32" s="129"/>
    </row>
    <row r="33" spans="2:16">
      <c r="B33" s="128"/>
      <c r="C33" s="599" t="s">
        <v>136</v>
      </c>
      <c r="D33" s="599"/>
      <c r="E33" s="39"/>
      <c r="F33" s="39"/>
      <c r="G33" s="39"/>
      <c r="H33" s="39"/>
      <c r="I33" s="39"/>
      <c r="J33" s="39"/>
      <c r="K33" s="39"/>
      <c r="L33" s="39"/>
      <c r="M33" s="39"/>
      <c r="N33" s="39"/>
      <c r="O33" s="39"/>
      <c r="P33" s="129"/>
    </row>
    <row r="34" spans="2:16" ht="29.25" customHeight="1">
      <c r="B34" s="128"/>
      <c r="C34" s="598" t="s">
        <v>234</v>
      </c>
      <c r="D34" s="598"/>
      <c r="E34" s="598"/>
      <c r="F34" s="598"/>
      <c r="G34" s="598"/>
      <c r="H34" s="598"/>
      <c r="I34" s="598"/>
      <c r="J34" s="598"/>
      <c r="K34" s="598"/>
      <c r="L34" s="598"/>
      <c r="M34" s="598"/>
      <c r="N34" s="598"/>
      <c r="O34" s="598"/>
      <c r="P34" s="129"/>
    </row>
    <row r="35" spans="2:16" ht="8.1" customHeight="1">
      <c r="B35" s="128"/>
      <c r="C35" s="41"/>
      <c r="D35" s="39"/>
      <c r="E35" s="39"/>
      <c r="F35" s="39"/>
      <c r="G35" s="39"/>
      <c r="H35" s="39"/>
      <c r="I35" s="39"/>
      <c r="J35" s="39"/>
      <c r="K35" s="39"/>
      <c r="L35" s="39"/>
      <c r="M35" s="39"/>
      <c r="N35" s="39"/>
      <c r="O35" s="39"/>
      <c r="P35" s="129"/>
    </row>
    <row r="36" spans="2:16">
      <c r="B36" s="128"/>
      <c r="C36" s="599" t="s">
        <v>137</v>
      </c>
      <c r="D36" s="599"/>
      <c r="E36" s="599"/>
      <c r="F36" s="39"/>
      <c r="G36" s="39"/>
      <c r="H36" s="39"/>
      <c r="I36" s="39"/>
      <c r="J36" s="39"/>
      <c r="K36" s="39"/>
      <c r="L36" s="39"/>
      <c r="M36" s="39"/>
      <c r="N36" s="39"/>
      <c r="O36" s="39"/>
      <c r="P36" s="129"/>
    </row>
    <row r="37" spans="2:16" ht="65.25" customHeight="1">
      <c r="B37" s="128"/>
      <c r="C37" s="600" t="s">
        <v>181</v>
      </c>
      <c r="D37" s="600"/>
      <c r="E37" s="600"/>
      <c r="F37" s="600"/>
      <c r="G37" s="600"/>
      <c r="H37" s="600"/>
      <c r="I37" s="600"/>
      <c r="J37" s="600"/>
      <c r="K37" s="600"/>
      <c r="L37" s="600"/>
      <c r="M37" s="600"/>
      <c r="N37" s="600"/>
      <c r="O37" s="600"/>
      <c r="P37" s="129"/>
    </row>
    <row r="38" spans="2:16" ht="8.1" customHeight="1">
      <c r="B38" s="128"/>
      <c r="C38" s="41"/>
      <c r="D38" s="39"/>
      <c r="E38" s="39"/>
      <c r="F38" s="39"/>
      <c r="G38" s="39"/>
      <c r="H38" s="39"/>
      <c r="I38" s="39"/>
      <c r="J38" s="39"/>
      <c r="K38" s="39"/>
      <c r="L38" s="39"/>
      <c r="M38" s="39"/>
      <c r="N38" s="39"/>
      <c r="O38" s="39"/>
      <c r="P38" s="129"/>
    </row>
    <row r="39" spans="2:16">
      <c r="B39" s="128"/>
      <c r="C39" s="599" t="s">
        <v>138</v>
      </c>
      <c r="D39" s="599"/>
      <c r="E39" s="599"/>
      <c r="F39" s="39"/>
      <c r="G39" s="39"/>
      <c r="H39" s="39"/>
      <c r="I39" s="39"/>
      <c r="J39" s="39"/>
      <c r="K39" s="39"/>
      <c r="L39" s="39"/>
      <c r="M39" s="39"/>
      <c r="N39" s="39"/>
      <c r="O39" s="39"/>
      <c r="P39" s="129"/>
    </row>
    <row r="40" spans="2:16" ht="39.75" customHeight="1">
      <c r="B40" s="128"/>
      <c r="C40" s="598" t="s">
        <v>166</v>
      </c>
      <c r="D40" s="598"/>
      <c r="E40" s="598"/>
      <c r="F40" s="598"/>
      <c r="G40" s="598"/>
      <c r="H40" s="598"/>
      <c r="I40" s="598"/>
      <c r="J40" s="598"/>
      <c r="K40" s="598"/>
      <c r="L40" s="598"/>
      <c r="M40" s="598"/>
      <c r="N40" s="598"/>
      <c r="O40" s="598"/>
      <c r="P40" s="129"/>
    </row>
    <row r="41" spans="2:16" ht="8.1" customHeight="1">
      <c r="B41" s="128"/>
      <c r="C41" s="41"/>
      <c r="D41" s="39"/>
      <c r="E41" s="39"/>
      <c r="F41" s="39"/>
      <c r="G41" s="39"/>
      <c r="H41" s="39"/>
      <c r="I41" s="39"/>
      <c r="J41" s="39"/>
      <c r="K41" s="39"/>
      <c r="L41" s="39"/>
      <c r="M41" s="39"/>
      <c r="N41" s="39"/>
      <c r="O41" s="39"/>
      <c r="P41" s="129"/>
    </row>
    <row r="42" spans="2:16">
      <c r="B42" s="128"/>
      <c r="C42" s="599" t="s">
        <v>139</v>
      </c>
      <c r="D42" s="599"/>
      <c r="E42" s="599"/>
      <c r="F42" s="599"/>
      <c r="G42" s="599"/>
      <c r="H42" s="599"/>
      <c r="I42" s="599"/>
      <c r="J42" s="39"/>
      <c r="K42" s="39"/>
      <c r="L42" s="39"/>
      <c r="M42" s="39"/>
      <c r="N42" s="39"/>
      <c r="O42" s="39"/>
      <c r="P42" s="129"/>
    </row>
    <row r="43" spans="2:16" ht="27" customHeight="1">
      <c r="B43" s="128"/>
      <c r="C43" s="598" t="s">
        <v>140</v>
      </c>
      <c r="D43" s="598"/>
      <c r="E43" s="598"/>
      <c r="F43" s="598"/>
      <c r="G43" s="598"/>
      <c r="H43" s="598"/>
      <c r="I43" s="598"/>
      <c r="J43" s="598"/>
      <c r="K43" s="598"/>
      <c r="L43" s="598"/>
      <c r="M43" s="598"/>
      <c r="N43" s="598"/>
      <c r="O43" s="598"/>
      <c r="P43" s="129"/>
    </row>
    <row r="44" spans="2:16" ht="6.75" customHeight="1">
      <c r="B44" s="128"/>
      <c r="C44" s="41"/>
      <c r="D44" s="39"/>
      <c r="E44" s="39"/>
      <c r="F44" s="39"/>
      <c r="G44" s="39"/>
      <c r="H44" s="39"/>
      <c r="I44" s="39"/>
      <c r="J44" s="39"/>
      <c r="K44" s="39"/>
      <c r="L44" s="39"/>
      <c r="M44" s="39"/>
      <c r="N44" s="39"/>
      <c r="O44" s="39"/>
      <c r="P44" s="129"/>
    </row>
    <row r="45" spans="2:16" ht="13.5" customHeight="1">
      <c r="B45" s="128"/>
      <c r="C45" s="357" t="s">
        <v>214</v>
      </c>
      <c r="D45" s="39"/>
      <c r="E45" s="39"/>
      <c r="F45" s="39"/>
      <c r="G45" s="39"/>
      <c r="H45" s="39"/>
      <c r="I45" s="39"/>
      <c r="J45" s="39"/>
      <c r="K45" s="39"/>
      <c r="L45" s="39"/>
      <c r="M45" s="39"/>
      <c r="N45" s="39"/>
      <c r="O45" s="39"/>
      <c r="P45" s="129"/>
    </row>
    <row r="46" spans="2:16" ht="13.5" customHeight="1">
      <c r="B46" s="128"/>
      <c r="C46" s="357"/>
      <c r="D46" s="39"/>
      <c r="E46" s="39"/>
      <c r="F46" s="39"/>
      <c r="G46" s="39"/>
      <c r="H46" s="39"/>
      <c r="I46" s="39"/>
      <c r="J46" s="39"/>
      <c r="K46" s="39"/>
      <c r="L46" s="39"/>
      <c r="M46" s="39"/>
      <c r="N46" s="39"/>
      <c r="O46" s="39"/>
      <c r="P46" s="129"/>
    </row>
    <row r="47" spans="2:16" ht="13.5" customHeight="1">
      <c r="B47" s="128"/>
      <c r="C47" s="599" t="s">
        <v>97</v>
      </c>
      <c r="D47" s="599"/>
      <c r="E47" s="599"/>
      <c r="F47" s="599"/>
      <c r="G47" s="599"/>
      <c r="H47" s="599"/>
      <c r="I47" s="599"/>
      <c r="J47" s="39"/>
      <c r="K47" s="39"/>
      <c r="L47" s="39"/>
      <c r="M47" s="39"/>
      <c r="N47" s="39"/>
      <c r="O47" s="39"/>
      <c r="P47" s="129"/>
    </row>
    <row r="48" spans="2:16" ht="171.75" customHeight="1">
      <c r="B48" s="128"/>
      <c r="C48" s="600" t="s">
        <v>230</v>
      </c>
      <c r="D48" s="600"/>
      <c r="E48" s="600"/>
      <c r="F48" s="600"/>
      <c r="G48" s="600"/>
      <c r="H48" s="600"/>
      <c r="I48" s="600"/>
      <c r="J48" s="600"/>
      <c r="K48" s="600"/>
      <c r="L48" s="600"/>
      <c r="M48" s="600"/>
      <c r="N48" s="600"/>
      <c r="O48" s="600"/>
      <c r="P48" s="129"/>
    </row>
    <row r="49" spans="2:16">
      <c r="B49" s="128"/>
      <c r="C49" s="599" t="s">
        <v>74</v>
      </c>
      <c r="D49" s="599"/>
      <c r="E49" s="599"/>
      <c r="F49" s="599"/>
      <c r="G49" s="599"/>
      <c r="H49" s="599"/>
      <c r="I49" s="599"/>
      <c r="J49" s="39"/>
      <c r="K49" s="39"/>
      <c r="L49" s="39"/>
      <c r="M49" s="39"/>
      <c r="N49" s="39"/>
      <c r="O49" s="39"/>
      <c r="P49" s="129"/>
    </row>
    <row r="50" spans="2:16" ht="39" customHeight="1">
      <c r="B50" s="128"/>
      <c r="C50" s="600" t="s">
        <v>177</v>
      </c>
      <c r="D50" s="600"/>
      <c r="E50" s="600"/>
      <c r="F50" s="600"/>
      <c r="G50" s="600"/>
      <c r="H50" s="600"/>
      <c r="I50" s="600"/>
      <c r="J50" s="600"/>
      <c r="K50" s="600"/>
      <c r="L50" s="600"/>
      <c r="M50" s="600"/>
      <c r="N50" s="600"/>
      <c r="O50" s="600"/>
      <c r="P50" s="129"/>
    </row>
    <row r="51" spans="2:16">
      <c r="B51" s="128"/>
      <c r="C51" s="599" t="s">
        <v>174</v>
      </c>
      <c r="D51" s="599"/>
      <c r="E51" s="599"/>
      <c r="F51" s="599"/>
      <c r="G51" s="599"/>
      <c r="H51" s="599"/>
      <c r="I51" s="599"/>
      <c r="J51" s="39"/>
      <c r="K51" s="39"/>
      <c r="L51" s="39"/>
      <c r="M51" s="39"/>
      <c r="N51" s="39"/>
      <c r="O51" s="39"/>
      <c r="P51" s="129"/>
    </row>
    <row r="52" spans="2:16" ht="40.5" customHeight="1">
      <c r="B52" s="128"/>
      <c r="C52" s="600" t="s">
        <v>185</v>
      </c>
      <c r="D52" s="600"/>
      <c r="E52" s="600"/>
      <c r="F52" s="600"/>
      <c r="G52" s="600"/>
      <c r="H52" s="600"/>
      <c r="I52" s="600"/>
      <c r="J52" s="600"/>
      <c r="K52" s="600"/>
      <c r="L52" s="600"/>
      <c r="M52" s="600"/>
      <c r="N52" s="600"/>
      <c r="O52" s="600"/>
      <c r="P52" s="129"/>
    </row>
    <row r="53" spans="2:16">
      <c r="B53" s="128"/>
      <c r="C53" s="599" t="s">
        <v>176</v>
      </c>
      <c r="D53" s="599"/>
      <c r="E53" s="599"/>
      <c r="F53" s="599"/>
      <c r="G53" s="599"/>
      <c r="H53" s="599"/>
      <c r="I53" s="599"/>
      <c r="J53" s="39"/>
      <c r="K53" s="39"/>
      <c r="L53" s="39"/>
      <c r="M53" s="39"/>
      <c r="N53" s="39"/>
      <c r="O53" s="39"/>
      <c r="P53" s="129"/>
    </row>
    <row r="54" spans="2:16" ht="89.25" customHeight="1">
      <c r="B54" s="128"/>
      <c r="C54" s="600" t="s">
        <v>231</v>
      </c>
      <c r="D54" s="600"/>
      <c r="E54" s="600"/>
      <c r="F54" s="600"/>
      <c r="G54" s="600"/>
      <c r="H54" s="600"/>
      <c r="I54" s="600"/>
      <c r="J54" s="600"/>
      <c r="K54" s="600"/>
      <c r="L54" s="600"/>
      <c r="M54" s="600"/>
      <c r="N54" s="600"/>
      <c r="O54" s="600"/>
      <c r="P54" s="129"/>
    </row>
    <row r="55" spans="2:16">
      <c r="B55" s="128"/>
      <c r="C55" s="599" t="s">
        <v>65</v>
      </c>
      <c r="D55" s="599"/>
      <c r="E55" s="599"/>
      <c r="F55" s="599"/>
      <c r="G55" s="599"/>
      <c r="H55" s="599"/>
      <c r="I55" s="599"/>
      <c r="J55" s="39"/>
      <c r="K55" s="39"/>
      <c r="L55" s="39"/>
      <c r="M55" s="39"/>
      <c r="N55" s="39"/>
      <c r="O55" s="39"/>
      <c r="P55" s="129"/>
    </row>
    <row r="56" spans="2:16" ht="56.25" customHeight="1">
      <c r="B56" s="128"/>
      <c r="C56" s="600" t="s">
        <v>235</v>
      </c>
      <c r="D56" s="600"/>
      <c r="E56" s="600"/>
      <c r="F56" s="600"/>
      <c r="G56" s="600"/>
      <c r="H56" s="600"/>
      <c r="I56" s="600"/>
      <c r="J56" s="600"/>
      <c r="K56" s="600"/>
      <c r="L56" s="600"/>
      <c r="M56" s="600"/>
      <c r="N56" s="600"/>
      <c r="O56" s="600"/>
      <c r="P56" s="129"/>
    </row>
    <row r="57" spans="2:16">
      <c r="B57" s="128"/>
      <c r="C57" s="599" t="s">
        <v>141</v>
      </c>
      <c r="D57" s="599"/>
      <c r="E57" s="599"/>
      <c r="F57" s="599"/>
      <c r="G57" s="599"/>
      <c r="H57" s="599"/>
      <c r="I57" s="599"/>
      <c r="J57" s="39"/>
      <c r="K57" s="39"/>
      <c r="L57" s="39"/>
      <c r="M57" s="39"/>
      <c r="N57" s="39"/>
      <c r="O57" s="39"/>
      <c r="P57" s="129"/>
    </row>
    <row r="58" spans="2:16" ht="38.25" customHeight="1">
      <c r="B58" s="128"/>
      <c r="C58" s="598" t="s">
        <v>213</v>
      </c>
      <c r="D58" s="598"/>
      <c r="E58" s="598"/>
      <c r="F58" s="598"/>
      <c r="G58" s="598"/>
      <c r="H58" s="598"/>
      <c r="I58" s="598"/>
      <c r="J58" s="598"/>
      <c r="K58" s="598"/>
      <c r="L58" s="598"/>
      <c r="M58" s="598"/>
      <c r="N58" s="598"/>
      <c r="O58" s="598"/>
      <c r="P58" s="129"/>
    </row>
    <row r="59" spans="2:16">
      <c r="B59" s="128"/>
      <c r="C59" s="599" t="s">
        <v>112</v>
      </c>
      <c r="D59" s="599"/>
      <c r="E59" s="599"/>
      <c r="F59" s="599"/>
      <c r="G59" s="599"/>
      <c r="H59" s="599"/>
      <c r="I59" s="599"/>
      <c r="J59" s="39"/>
      <c r="K59" s="39"/>
      <c r="L59" s="39"/>
      <c r="M59" s="39"/>
      <c r="N59" s="39"/>
      <c r="O59" s="39"/>
      <c r="P59" s="129"/>
    </row>
    <row r="60" spans="2:16" ht="31.5" customHeight="1">
      <c r="B60" s="128"/>
      <c r="C60" s="600" t="s">
        <v>186</v>
      </c>
      <c r="D60" s="600"/>
      <c r="E60" s="600"/>
      <c r="F60" s="600"/>
      <c r="G60" s="600"/>
      <c r="H60" s="600"/>
      <c r="I60" s="600"/>
      <c r="J60" s="600"/>
      <c r="K60" s="600"/>
      <c r="L60" s="600"/>
      <c r="M60" s="600"/>
      <c r="N60" s="600"/>
      <c r="O60" s="600"/>
      <c r="P60" s="129"/>
    </row>
    <row r="61" spans="2:16">
      <c r="B61" s="128"/>
      <c r="C61" s="599" t="s">
        <v>115</v>
      </c>
      <c r="D61" s="599"/>
      <c r="E61" s="599"/>
      <c r="F61" s="39"/>
      <c r="G61" s="39"/>
      <c r="H61" s="39"/>
      <c r="I61" s="39"/>
      <c r="J61" s="39"/>
      <c r="K61" s="39"/>
      <c r="L61" s="39"/>
      <c r="M61" s="39"/>
      <c r="N61" s="39"/>
      <c r="O61" s="39"/>
      <c r="P61" s="129"/>
    </row>
    <row r="62" spans="2:16" ht="88.5" customHeight="1" thickBot="1">
      <c r="B62" s="130"/>
      <c r="C62" s="597" t="s">
        <v>206</v>
      </c>
      <c r="D62" s="597"/>
      <c r="E62" s="597"/>
      <c r="F62" s="597"/>
      <c r="G62" s="597"/>
      <c r="H62" s="597"/>
      <c r="I62" s="597"/>
      <c r="J62" s="597"/>
      <c r="K62" s="597"/>
      <c r="L62" s="597"/>
      <c r="M62" s="597"/>
      <c r="N62" s="597"/>
      <c r="O62" s="597"/>
      <c r="P62" s="133"/>
    </row>
    <row r="63" spans="2:16" ht="13.5" thickTop="1"/>
  </sheetData>
  <sheetProtection selectLockedCells="1"/>
  <mergeCells count="35">
    <mergeCell ref="M1:P1"/>
    <mergeCell ref="C57:I57"/>
    <mergeCell ref="C58:O58"/>
    <mergeCell ref="C47:I47"/>
    <mergeCell ref="C48:O48"/>
    <mergeCell ref="C31:O31"/>
    <mergeCell ref="C55:I55"/>
    <mergeCell ref="C4:O4"/>
    <mergeCell ref="C51:I51"/>
    <mergeCell ref="C6:O6"/>
    <mergeCell ref="C16:O16"/>
    <mergeCell ref="D25:O25"/>
    <mergeCell ref="D24:J24"/>
    <mergeCell ref="C33:D33"/>
    <mergeCell ref="C30:D30"/>
    <mergeCell ref="E17:H17"/>
    <mergeCell ref="D23:O23"/>
    <mergeCell ref="K24:L24"/>
    <mergeCell ref="C56:O56"/>
    <mergeCell ref="C52:O52"/>
    <mergeCell ref="C49:I49"/>
    <mergeCell ref="C50:O50"/>
    <mergeCell ref="C53:I53"/>
    <mergeCell ref="C54:O54"/>
    <mergeCell ref="C62:O62"/>
    <mergeCell ref="C40:O40"/>
    <mergeCell ref="C42:I42"/>
    <mergeCell ref="C60:O60"/>
    <mergeCell ref="C34:O34"/>
    <mergeCell ref="C39:E39"/>
    <mergeCell ref="C37:O37"/>
    <mergeCell ref="C36:E36"/>
    <mergeCell ref="C43:O43"/>
    <mergeCell ref="C59:I59"/>
    <mergeCell ref="C61:E61"/>
  </mergeCells>
  <phoneticPr fontId="0" type="noConversion"/>
  <hyperlinks>
    <hyperlink ref="K24:L24" r:id="rId1" display="Click Here for Project costs" xr:uid="{00000000-0004-0000-0000-000000000000}"/>
    <hyperlink ref="M1" r:id="rId2" display="Funding Guidance Documents" xr:uid="{00000000-0004-0000-0000-000001000000}"/>
    <hyperlink ref="M1:P1" r:id="rId3" display="Funding Rules" xr:uid="{00000000-0004-0000-0000-000002000000}"/>
  </hyperlinks>
  <printOptions horizontalCentered="1"/>
  <pageMargins left="0.19685039370078741" right="0.19685039370078741" top="0.47244094488188981" bottom="0.19685039370078741" header="0" footer="0"/>
  <pageSetup paperSize="9" scale="72" fitToHeight="2" orientation="portrait" r:id="rId4"/>
  <headerFooter alignWithMargins="0"/>
  <rowBreaks count="1" manualBreakCount="1">
    <brk id="4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W93"/>
  <sheetViews>
    <sheetView workbookViewId="0">
      <pane ySplit="2" topLeftCell="A3" activePane="bottomLeft" state="frozen"/>
      <selection activeCell="J27" sqref="J27"/>
      <selection pane="bottomLeft" activeCell="C1" sqref="C1"/>
    </sheetView>
  </sheetViews>
  <sheetFormatPr defaultColWidth="9.140625" defaultRowHeight="12.75"/>
  <cols>
    <col min="1" max="1" width="7" style="111" bestFit="1" customWidth="1"/>
    <col min="2" max="2" width="3.42578125" style="53" customWidth="1"/>
    <col min="3" max="3" width="18.5703125" style="53" customWidth="1"/>
    <col min="4" max="5" width="9.140625" style="53"/>
    <col min="6" max="6" width="9.85546875" style="53" customWidth="1"/>
    <col min="7" max="7" width="3.5703125" style="53" customWidth="1"/>
    <col min="8" max="8" width="12.85546875" style="53" customWidth="1"/>
    <col min="9" max="9" width="3.5703125" style="53" customWidth="1"/>
    <col min="10" max="10" width="15.42578125" style="53" customWidth="1"/>
    <col min="11" max="11" width="3.5703125" style="53" customWidth="1"/>
    <col min="12" max="12" width="13.140625" style="53" customWidth="1"/>
    <col min="13" max="13" width="3.5703125" style="53" customWidth="1"/>
    <col min="14" max="14" width="15.5703125" style="53" customWidth="1"/>
    <col min="15" max="15" width="3.5703125" style="53" customWidth="1"/>
    <col min="16" max="16" width="15.5703125" style="53" customWidth="1"/>
    <col min="17" max="17" width="3.5703125" style="53" customWidth="1"/>
    <col min="18" max="18" width="9.42578125" style="53" customWidth="1"/>
    <col min="19" max="19" width="3.5703125" style="53" customWidth="1"/>
    <col min="20" max="20" width="15.5703125" style="53" customWidth="1"/>
    <col min="21" max="21" width="3.42578125" style="53" customWidth="1"/>
    <col min="22" max="22" width="7" style="111" bestFit="1" customWidth="1"/>
    <col min="23" max="23" width="9.140625" style="111"/>
    <col min="24" max="16384" width="9.140625" style="53"/>
  </cols>
  <sheetData>
    <row r="1" spans="1:23" ht="15.95" customHeight="1" thickBot="1">
      <c r="C1" s="96" t="s">
        <v>425</v>
      </c>
      <c r="Q1" s="121"/>
      <c r="R1" s="602"/>
      <c r="S1" s="602"/>
      <c r="T1" s="602"/>
      <c r="U1" s="602"/>
    </row>
    <row r="2" spans="1:23" ht="30" customHeight="1" thickTop="1" thickBot="1">
      <c r="A2" s="111">
        <f>IF(SUM(A4:A91)=21,1,0)</f>
        <v>0</v>
      </c>
      <c r="B2" s="591"/>
      <c r="C2" s="592" t="s">
        <v>304</v>
      </c>
      <c r="D2" s="593"/>
      <c r="E2" s="593"/>
      <c r="F2" s="593"/>
      <c r="G2" s="593"/>
      <c r="H2" s="594" t="s">
        <v>18</v>
      </c>
      <c r="I2" s="595" t="str">
        <f>IF(A2=1,"Complete","Incomplete")</f>
        <v>Incomplete</v>
      </c>
      <c r="J2" s="595"/>
      <c r="K2" s="595"/>
      <c r="L2" s="595"/>
      <c r="M2" s="595"/>
      <c r="N2" s="593"/>
      <c r="O2" s="593"/>
      <c r="P2" s="594" t="s">
        <v>282</v>
      </c>
      <c r="Q2" s="595" t="str">
        <f>'Form status'!F38</f>
        <v>Incomplete</v>
      </c>
      <c r="R2" s="593"/>
      <c r="S2" s="593"/>
      <c r="T2" s="593"/>
      <c r="U2" s="596"/>
    </row>
    <row r="3" spans="1:23" ht="14.25" thickTop="1" thickBot="1">
      <c r="B3" s="188"/>
      <c r="C3" s="60"/>
      <c r="D3" s="60"/>
      <c r="E3" s="60"/>
      <c r="F3" s="60"/>
      <c r="G3" s="60"/>
      <c r="H3" s="60"/>
      <c r="I3" s="60"/>
      <c r="J3" s="60"/>
      <c r="K3" s="60"/>
      <c r="L3" s="60"/>
      <c r="M3" s="60"/>
      <c r="N3" s="112">
        <f>IF(N4="Yes",1,0)</f>
        <v>1</v>
      </c>
      <c r="O3" s="60"/>
      <c r="P3" s="60"/>
      <c r="Q3" s="60"/>
      <c r="R3" s="76" t="s">
        <v>76</v>
      </c>
      <c r="S3" s="76"/>
      <c r="T3" s="76" t="s">
        <v>76</v>
      </c>
      <c r="U3" s="190"/>
    </row>
    <row r="4" spans="1:23" ht="12.75" customHeight="1" thickBot="1">
      <c r="A4" s="111">
        <f>IF(N4="please select",0,1)</f>
        <v>1</v>
      </c>
      <c r="B4" s="188"/>
      <c r="C4" s="805" t="s">
        <v>303</v>
      </c>
      <c r="D4" s="805"/>
      <c r="E4" s="805"/>
      <c r="F4" s="805"/>
      <c r="G4" s="805"/>
      <c r="H4" s="805"/>
      <c r="I4" s="805"/>
      <c r="J4" s="71"/>
      <c r="K4" s="71"/>
      <c r="L4" s="71"/>
      <c r="M4" s="71"/>
      <c r="N4" s="165" t="s">
        <v>90</v>
      </c>
      <c r="O4" s="90" t="str">
        <f>IF(N4="please select","**","")</f>
        <v/>
      </c>
      <c r="P4" s="60"/>
      <c r="Q4" s="60"/>
      <c r="R4" s="76" t="s">
        <v>22</v>
      </c>
      <c r="S4" s="76"/>
      <c r="T4" s="76" t="s">
        <v>90</v>
      </c>
      <c r="U4" s="190"/>
    </row>
    <row r="5" spans="1:23" ht="13.5" thickBot="1">
      <c r="B5" s="225"/>
      <c r="C5" s="194"/>
      <c r="D5" s="194"/>
      <c r="E5" s="194"/>
      <c r="F5" s="194"/>
      <c r="G5" s="194"/>
      <c r="H5" s="194"/>
      <c r="I5" s="194"/>
      <c r="J5" s="194"/>
      <c r="K5" s="194"/>
      <c r="L5" s="194"/>
      <c r="M5" s="194"/>
      <c r="N5" s="194"/>
      <c r="O5" s="194"/>
      <c r="P5" s="194"/>
      <c r="Q5" s="194"/>
      <c r="R5" s="226" t="s">
        <v>21</v>
      </c>
      <c r="S5" s="226"/>
      <c r="T5" s="226" t="s">
        <v>89</v>
      </c>
      <c r="U5" s="195"/>
    </row>
    <row r="6" spans="1:23" ht="16.5" thickTop="1">
      <c r="B6" s="310"/>
      <c r="C6" s="422" t="s">
        <v>305</v>
      </c>
      <c r="D6" s="312"/>
      <c r="E6" s="312"/>
      <c r="F6" s="312"/>
      <c r="G6" s="312"/>
      <c r="H6" s="312"/>
      <c r="I6" s="312"/>
      <c r="J6" s="312"/>
      <c r="K6" s="312"/>
      <c r="L6" s="312"/>
      <c r="M6" s="312"/>
      <c r="N6" s="312"/>
      <c r="O6" s="312"/>
      <c r="P6" s="312"/>
      <c r="Q6" s="312"/>
      <c r="R6" s="312"/>
      <c r="S6" s="312"/>
      <c r="T6" s="312"/>
      <c r="U6" s="313"/>
    </row>
    <row r="7" spans="1:23">
      <c r="B7" s="188"/>
      <c r="C7" s="60"/>
      <c r="D7" s="60"/>
      <c r="E7" s="60"/>
      <c r="F7" s="60"/>
      <c r="G7" s="60"/>
      <c r="H7" s="60"/>
      <c r="I7" s="60"/>
      <c r="J7" s="60"/>
      <c r="K7" s="60"/>
      <c r="L7" s="60"/>
      <c r="M7" s="60"/>
      <c r="N7" s="60"/>
      <c r="O7" s="60"/>
      <c r="P7" s="60"/>
      <c r="Q7" s="60"/>
      <c r="R7" s="60"/>
      <c r="S7" s="60"/>
      <c r="T7" s="60"/>
      <c r="U7" s="190"/>
    </row>
    <row r="8" spans="1:23">
      <c r="B8" s="188"/>
      <c r="C8" s="64" t="s">
        <v>306</v>
      </c>
      <c r="D8" s="60"/>
      <c r="E8" s="60"/>
      <c r="F8" s="60"/>
      <c r="G8" s="60"/>
      <c r="H8" s="60"/>
      <c r="I8" s="60"/>
      <c r="J8" s="60"/>
      <c r="K8" s="60"/>
      <c r="L8" s="60"/>
      <c r="M8" s="60"/>
      <c r="N8" s="60"/>
      <c r="O8" s="60"/>
      <c r="P8" s="60"/>
      <c r="Q8" s="60"/>
      <c r="R8" s="60"/>
      <c r="S8" s="60"/>
      <c r="T8" s="60"/>
      <c r="U8" s="190"/>
    </row>
    <row r="9" spans="1:23">
      <c r="B9" s="188"/>
      <c r="C9" s="64"/>
      <c r="D9" s="60"/>
      <c r="E9" s="60"/>
      <c r="F9" s="60"/>
      <c r="G9" s="60"/>
      <c r="H9" s="60"/>
      <c r="I9" s="60"/>
      <c r="J9" s="60"/>
      <c r="K9" s="60"/>
      <c r="L9" s="60"/>
      <c r="M9" s="60"/>
      <c r="N9" s="60"/>
      <c r="O9" s="60"/>
      <c r="P9" s="60"/>
      <c r="Q9" s="60"/>
      <c r="R9" s="60"/>
      <c r="S9" s="60"/>
      <c r="T9" s="60"/>
      <c r="U9" s="190"/>
    </row>
    <row r="10" spans="1:23">
      <c r="B10" s="188"/>
      <c r="C10" s="60"/>
      <c r="D10" s="60"/>
      <c r="E10" s="60"/>
      <c r="F10" s="60"/>
      <c r="G10" s="60"/>
      <c r="H10" s="66"/>
      <c r="I10" s="60"/>
      <c r="J10" s="67"/>
      <c r="K10" s="60"/>
      <c r="L10" s="355"/>
      <c r="M10" s="60"/>
      <c r="N10" s="355"/>
      <c r="O10" s="60"/>
      <c r="P10" s="66"/>
      <c r="Q10" s="60"/>
      <c r="R10" s="60"/>
      <c r="S10" s="60"/>
      <c r="T10" s="66"/>
      <c r="U10" s="190"/>
    </row>
    <row r="11" spans="1:23" ht="51.75" thickBot="1">
      <c r="B11" s="188"/>
      <c r="C11" s="757" t="s">
        <v>270</v>
      </c>
      <c r="D11" s="806"/>
      <c r="E11" s="806"/>
      <c r="F11" s="806"/>
      <c r="G11" s="65"/>
      <c r="H11" s="439" t="s">
        <v>271</v>
      </c>
      <c r="I11" s="438"/>
      <c r="J11" s="439" t="s">
        <v>272</v>
      </c>
      <c r="K11" s="438"/>
      <c r="L11" s="439" t="s">
        <v>273</v>
      </c>
      <c r="M11" s="438"/>
      <c r="N11" s="439" t="s">
        <v>417</v>
      </c>
      <c r="O11" s="438"/>
      <c r="P11" s="439" t="s">
        <v>253</v>
      </c>
      <c r="Q11" s="438"/>
      <c r="R11" s="437" t="s">
        <v>63</v>
      </c>
      <c r="S11" s="438"/>
      <c r="T11" s="439" t="s">
        <v>254</v>
      </c>
      <c r="U11" s="190"/>
    </row>
    <row r="12" spans="1:23" ht="12.75" customHeight="1" thickBot="1">
      <c r="A12" s="111">
        <f>IF($N$4="yes",IF(V12=1,1,0),1)</f>
        <v>0</v>
      </c>
      <c r="B12" s="189"/>
      <c r="C12" s="796"/>
      <c r="D12" s="797"/>
      <c r="E12" s="797"/>
      <c r="F12" s="798"/>
      <c r="G12" s="90" t="str">
        <f>IF(A12=0,IF(C12="","**",""),"")</f>
        <v>**</v>
      </c>
      <c r="H12" s="165" t="s">
        <v>76</v>
      </c>
      <c r="I12" s="90" t="str">
        <f>IF(A12=0,IF(H12="please select","**",""),"")</f>
        <v>**</v>
      </c>
      <c r="J12" s="221">
        <v>0</v>
      </c>
      <c r="K12" s="90" t="str">
        <f>IF(A12=0,IF(J12=0,"**",""),"")</f>
        <v>**</v>
      </c>
      <c r="L12" s="222">
        <v>0</v>
      </c>
      <c r="M12" s="90" t="str">
        <f>IF(A12=0,IF(L12=0,"**",""),"")</f>
        <v>**</v>
      </c>
      <c r="N12" s="222">
        <v>0</v>
      </c>
      <c r="O12" s="90" t="str">
        <f>IF(A12=0,IF(W12&lt;2,"",IF(N12=0,"**","")),"")</f>
        <v/>
      </c>
      <c r="P12" s="222">
        <v>0</v>
      </c>
      <c r="Q12" s="90" t="str">
        <f>IF(A12=0,IF(P12&lt;=0,"**",""),"")</f>
        <v>**</v>
      </c>
      <c r="R12" s="223">
        <v>1</v>
      </c>
      <c r="S12" s="90" t="str">
        <f>IF(A12=0,IF(R12&lt;0.001,"**",IF(R12&gt;1,"**","")),"")</f>
        <v/>
      </c>
      <c r="T12" s="326">
        <f>IF(W12=2,ROUND((N12-P12)*R12,0),IF(W12=1,ROUND((L12-P12)*R12,0),0))</f>
        <v>0</v>
      </c>
      <c r="U12" s="190"/>
      <c r="V12" s="111">
        <f>IF(W12=2,IF(C12="",0,IF(H12="please select",0,IF(J12=0,0,IF(N12=0,0,IF(P12=0,0,IF(P12&gt;=N12,0,1)))))),IF(W12=1,IF(C12="",0,IF(H12="please select",0,IF(J12=0,0,IF(L12=0,0,IF(P12=0,0,IF(P12&gt;=L12,0,1)))))),0))</f>
        <v>0</v>
      </c>
      <c r="W12" s="111">
        <f>IF(H12="New Purchase",1,IF(H12="Existing",2,0))</f>
        <v>0</v>
      </c>
    </row>
    <row r="13" spans="1:23" s="60" customFormat="1" ht="12.75" customHeight="1">
      <c r="A13" s="112"/>
      <c r="B13" s="189"/>
      <c r="C13" s="799"/>
      <c r="D13" s="800"/>
      <c r="E13" s="800"/>
      <c r="F13" s="801"/>
      <c r="L13" s="83"/>
      <c r="N13" s="83"/>
      <c r="P13" s="113" t="str">
        <f>IF(P12=0,"",IF(W12=2,IF(P12&gt;=N12,"Residual Value at end of project should be lower than NBV at project start",""),IF(W12=1,IF(P12&gt;=L12,"Residual Value at end of project should be lower than Purchase Price",""),"ENTRY INCOMPLETE")))</f>
        <v/>
      </c>
      <c r="R13" s="91"/>
      <c r="U13" s="190"/>
      <c r="V13" s="112"/>
      <c r="W13" s="112"/>
    </row>
    <row r="14" spans="1:23" s="60" customFormat="1" ht="12.75" customHeight="1" thickBot="1">
      <c r="A14" s="112"/>
      <c r="B14" s="189"/>
      <c r="C14" s="802"/>
      <c r="D14" s="803"/>
      <c r="E14" s="803"/>
      <c r="F14" s="804"/>
      <c r="L14" s="83"/>
      <c r="N14" s="83"/>
      <c r="P14" s="83"/>
      <c r="R14" s="91"/>
      <c r="U14" s="190"/>
      <c r="V14" s="112"/>
      <c r="W14" s="112"/>
    </row>
    <row r="15" spans="1:23" s="60" customFormat="1" ht="6.95" customHeight="1" thickBot="1">
      <c r="A15" s="112"/>
      <c r="B15" s="189"/>
      <c r="C15" s="82"/>
      <c r="D15" s="82"/>
      <c r="E15" s="82"/>
      <c r="F15" s="82"/>
      <c r="L15" s="83"/>
      <c r="N15" s="83"/>
      <c r="P15" s="83"/>
      <c r="R15" s="91"/>
      <c r="U15" s="190"/>
      <c r="V15" s="112"/>
      <c r="W15" s="112"/>
    </row>
    <row r="16" spans="1:23" ht="12.75" customHeight="1" thickBot="1">
      <c r="A16" s="111" t="b">
        <f>IF($N$4="yes",IF(A12=1,IF(V16=1,1,0)),1)</f>
        <v>0</v>
      </c>
      <c r="B16" s="189"/>
      <c r="C16" s="796"/>
      <c r="D16" s="797"/>
      <c r="E16" s="797"/>
      <c r="F16" s="798"/>
      <c r="G16" s="90" t="str">
        <f>IF(A16=0,IF(C16="","**",""),"")</f>
        <v/>
      </c>
      <c r="H16" s="165" t="s">
        <v>76</v>
      </c>
      <c r="I16" s="90" t="str">
        <f>IF(A16=0,IF(H16="please select","**",""),"")</f>
        <v/>
      </c>
      <c r="J16" s="221">
        <v>0</v>
      </c>
      <c r="K16" s="90" t="str">
        <f>IF(A16=0,IF(J16=0,"**",""),"")</f>
        <v/>
      </c>
      <c r="L16" s="222">
        <v>0</v>
      </c>
      <c r="M16" s="90" t="str">
        <f>IF(A16=0,IF(L16=0,"**",""),"")</f>
        <v/>
      </c>
      <c r="N16" s="222">
        <v>0</v>
      </c>
      <c r="O16" s="90" t="str">
        <f>IF(A16=0,IF(W16&lt;2,"",IF(N16=0,"**","")),"")</f>
        <v/>
      </c>
      <c r="P16" s="222">
        <v>0</v>
      </c>
      <c r="Q16" s="90" t="str">
        <f>IF(A16=0,IF(P16&lt;=0,"**",""),"")</f>
        <v/>
      </c>
      <c r="R16" s="224">
        <v>1</v>
      </c>
      <c r="S16" s="90" t="str">
        <f>IF(A16=0,IF(R16&lt;0.001,"**",IF(R16&gt;1,"**","")),"")</f>
        <v/>
      </c>
      <c r="T16" s="326">
        <f>IF(W16=2,ROUND((N16-P16)*R16,0),IF(W16=1,ROUND((L16-P16)*R16,0),0))</f>
        <v>0</v>
      </c>
      <c r="U16" s="190"/>
      <c r="V16" s="111">
        <f>IF(LEN(C16)&gt;0,IF(H16="please select",0,IF(J16=0,0,IF(L16=0,0,IF(W16=2,IF(N16=0,0),IF(P16=0,0,IF(R16&lt;0.001,0,1)))))),1)</f>
        <v>1</v>
      </c>
      <c r="W16" s="111">
        <f>IF(H16="New Purchase",1,IF(H16="Existing",2,0))</f>
        <v>0</v>
      </c>
    </row>
    <row r="17" spans="1:23" ht="12.75" customHeight="1">
      <c r="B17" s="188"/>
      <c r="C17" s="799"/>
      <c r="D17" s="800"/>
      <c r="E17" s="800"/>
      <c r="F17" s="801"/>
      <c r="G17" s="60"/>
      <c r="H17" s="60"/>
      <c r="I17" s="60"/>
      <c r="J17" s="60"/>
      <c r="K17" s="60"/>
      <c r="L17" s="60"/>
      <c r="M17" s="60"/>
      <c r="N17" s="60"/>
      <c r="O17" s="60"/>
      <c r="P17" s="113" t="str">
        <f>IF(P16=0,"",IF(W16=2,IF(P16&gt;=N16,"Residual Value at end of project should be lower than NBV at project start",""),IF(W16=1,IF(P16&gt;=L16,"Residual Value at end of project should be lower than Purchase Price",""),"ENTRY INCOMPLETE")))</f>
        <v/>
      </c>
      <c r="Q17" s="60"/>
      <c r="R17" s="60"/>
      <c r="S17" s="60"/>
      <c r="T17" s="60"/>
      <c r="U17" s="190"/>
    </row>
    <row r="18" spans="1:23" ht="12.75" customHeight="1" thickBot="1">
      <c r="B18" s="188"/>
      <c r="C18" s="802"/>
      <c r="D18" s="803"/>
      <c r="E18" s="803"/>
      <c r="F18" s="804"/>
      <c r="G18" s="60"/>
      <c r="H18" s="60"/>
      <c r="I18" s="60"/>
      <c r="J18" s="60"/>
      <c r="K18" s="60"/>
      <c r="L18" s="60"/>
      <c r="M18" s="60"/>
      <c r="N18" s="60"/>
      <c r="O18" s="60"/>
      <c r="P18" s="60"/>
      <c r="Q18" s="60"/>
      <c r="R18" s="60"/>
      <c r="S18" s="60"/>
      <c r="T18" s="60"/>
      <c r="U18" s="190"/>
    </row>
    <row r="19" spans="1:23" s="60" customFormat="1" ht="6.95" customHeight="1" thickBot="1">
      <c r="A19" s="112"/>
      <c r="B19" s="189"/>
      <c r="C19" s="82"/>
      <c r="D19" s="82"/>
      <c r="E19" s="82"/>
      <c r="F19" s="82"/>
      <c r="L19" s="83"/>
      <c r="N19" s="83"/>
      <c r="P19" s="83"/>
      <c r="R19" s="91"/>
      <c r="U19" s="190"/>
      <c r="V19" s="112"/>
      <c r="W19" s="112"/>
    </row>
    <row r="20" spans="1:23" ht="12.75" customHeight="1" thickBot="1">
      <c r="A20" s="111" t="b">
        <f>IF($N$4="yes",IF(A16=1,IF(V20=1,1,0)),1)</f>
        <v>0</v>
      </c>
      <c r="B20" s="189"/>
      <c r="C20" s="796"/>
      <c r="D20" s="797"/>
      <c r="E20" s="797"/>
      <c r="F20" s="798"/>
      <c r="G20" s="90" t="str">
        <f>IF(A20=0,IF(C20="","**",""),"")</f>
        <v/>
      </c>
      <c r="H20" s="165" t="s">
        <v>76</v>
      </c>
      <c r="I20" s="90" t="str">
        <f>IF(A20=0,IF(H20="please select","**",""),"")</f>
        <v/>
      </c>
      <c r="J20" s="221">
        <v>0</v>
      </c>
      <c r="K20" s="90" t="str">
        <f>IF(A20=0,IF(J20=0,"**",""),"")</f>
        <v/>
      </c>
      <c r="L20" s="222">
        <v>0</v>
      </c>
      <c r="M20" s="90" t="str">
        <f>IF(A20=0,IF(L20=0,"**",""),"")</f>
        <v/>
      </c>
      <c r="N20" s="222">
        <v>0</v>
      </c>
      <c r="O20" s="90" t="str">
        <f>IF(A20=0,IF(W20&lt;2,"",IF(N20=0,"**","")),"")</f>
        <v/>
      </c>
      <c r="P20" s="222">
        <v>0</v>
      </c>
      <c r="Q20" s="90" t="str">
        <f>IF(A20=0,IF(P20&lt;=0,"**",""),"")</f>
        <v/>
      </c>
      <c r="R20" s="224">
        <v>1</v>
      </c>
      <c r="S20" s="90" t="str">
        <f>IF(A20=0,IF(R20&lt;0.001,"**",IF(R20&gt;1,"**","")),"")</f>
        <v/>
      </c>
      <c r="T20" s="326">
        <f>IF(W20=2,ROUND((N20-P20)*R20,0),IF(W20=1,ROUND((L20-P20)*R20,0),0))</f>
        <v>0</v>
      </c>
      <c r="U20" s="190"/>
      <c r="V20" s="111">
        <f>IF(LEN(C20)&gt;0,IF(H20="please select",0,IF(J20=0,0,IF(L20=0,0,IF(W20=2,IF(N20=0,0),IF(P20=0,0,IF(R20&lt;0.001,0,1)))))),1)</f>
        <v>1</v>
      </c>
      <c r="W20" s="111">
        <f>IF(H20="New Purchase",1,IF(H20="Existing",2,0))</f>
        <v>0</v>
      </c>
    </row>
    <row r="21" spans="1:23" ht="12.75" customHeight="1">
      <c r="B21" s="188"/>
      <c r="C21" s="799"/>
      <c r="D21" s="800"/>
      <c r="E21" s="800"/>
      <c r="F21" s="801"/>
      <c r="G21" s="60"/>
      <c r="H21" s="60"/>
      <c r="I21" s="60"/>
      <c r="J21" s="60"/>
      <c r="K21" s="60"/>
      <c r="L21" s="60"/>
      <c r="M21" s="60"/>
      <c r="N21" s="60"/>
      <c r="O21" s="60"/>
      <c r="P21" s="113" t="str">
        <f>IF(P20=0,"",IF(W20=2,IF(P20&gt;=N20,"Residual Value at end of project should be lower than NBV at project start",""),IF(W20=1,IF(P20&gt;=L20,"Residual Value at end of project should be lower than Purchase Price",""),"ENTRY INCOMPLETE")))</f>
        <v/>
      </c>
      <c r="Q21" s="60"/>
      <c r="R21" s="60"/>
      <c r="S21" s="60"/>
      <c r="T21" s="60"/>
      <c r="U21" s="190"/>
    </row>
    <row r="22" spans="1:23" ht="12.75" customHeight="1" thickBot="1">
      <c r="B22" s="188"/>
      <c r="C22" s="802"/>
      <c r="D22" s="803"/>
      <c r="E22" s="803"/>
      <c r="F22" s="804"/>
      <c r="G22" s="60"/>
      <c r="H22" s="60"/>
      <c r="I22" s="60"/>
      <c r="J22" s="60"/>
      <c r="K22" s="60"/>
      <c r="L22" s="60"/>
      <c r="M22" s="60"/>
      <c r="N22" s="60"/>
      <c r="O22" s="60"/>
      <c r="P22" s="60"/>
      <c r="Q22" s="60"/>
      <c r="R22" s="60"/>
      <c r="S22" s="60"/>
      <c r="T22" s="60"/>
      <c r="U22" s="190"/>
    </row>
    <row r="23" spans="1:23" s="60" customFormat="1" ht="6.95" customHeight="1" thickBot="1">
      <c r="A23" s="112"/>
      <c r="B23" s="189"/>
      <c r="C23" s="82"/>
      <c r="D23" s="82"/>
      <c r="E23" s="82"/>
      <c r="F23" s="82"/>
      <c r="L23" s="83"/>
      <c r="N23" s="83"/>
      <c r="P23" s="83"/>
      <c r="R23" s="91"/>
      <c r="U23" s="190"/>
      <c r="V23" s="112"/>
      <c r="W23" s="112"/>
    </row>
    <row r="24" spans="1:23" ht="12.75" customHeight="1" thickBot="1">
      <c r="A24" s="111" t="b">
        <f>IF($N$4="yes",IF(A20=1,IF(V24=1,1,0)),1)</f>
        <v>0</v>
      </c>
      <c r="B24" s="189"/>
      <c r="C24" s="796"/>
      <c r="D24" s="797"/>
      <c r="E24" s="797"/>
      <c r="F24" s="798"/>
      <c r="G24" s="90" t="str">
        <f>IF(A24=0,IF(C24="","**",""),"")</f>
        <v/>
      </c>
      <c r="H24" s="165" t="s">
        <v>76</v>
      </c>
      <c r="I24" s="90" t="str">
        <f>IF(A24=0,IF(H24="please select","**",""),"")</f>
        <v/>
      </c>
      <c r="J24" s="221">
        <v>0</v>
      </c>
      <c r="K24" s="90" t="str">
        <f>IF(A24=0,IF(J24=0,"**",""),"")</f>
        <v/>
      </c>
      <c r="L24" s="222">
        <v>0</v>
      </c>
      <c r="M24" s="90" t="str">
        <f>IF(A24=0,IF(L24=0,"**",""),"")</f>
        <v/>
      </c>
      <c r="N24" s="222">
        <v>0</v>
      </c>
      <c r="O24" s="90" t="str">
        <f>IF(A24=0,IF(W24&lt;2,"",IF(N24=0,"**","")),"")</f>
        <v/>
      </c>
      <c r="P24" s="222">
        <v>0</v>
      </c>
      <c r="Q24" s="90" t="str">
        <f>IF(A24=0,IF(P24&lt;=0,"**",""),"")</f>
        <v/>
      </c>
      <c r="R24" s="224">
        <v>1</v>
      </c>
      <c r="S24" s="90" t="str">
        <f>IF(A24=0,IF(R24&lt;0.001,"**",IF(R24&gt;1,"**","")),"")</f>
        <v/>
      </c>
      <c r="T24" s="326">
        <f>IF(W24=2,ROUND((N24-P24)*R24,0),IF(W24=1,ROUND((L24-P24)*R24,0),0))</f>
        <v>0</v>
      </c>
      <c r="U24" s="190"/>
      <c r="V24" s="111">
        <f>IF(LEN(C24)&gt;0,IF(H24="please select",0,IF(J24=0,0,IF(L24=0,0,IF(W24=2,IF(N24=0,0),IF(P24=0,0,IF(R24&lt;0.001,0,1)))))),1)</f>
        <v>1</v>
      </c>
      <c r="W24" s="111">
        <f>IF(H24="New Purchase",1,IF(H24="Existing",2,0))</f>
        <v>0</v>
      </c>
    </row>
    <row r="25" spans="1:23" ht="12.75" customHeight="1">
      <c r="B25" s="188"/>
      <c r="C25" s="799"/>
      <c r="D25" s="800"/>
      <c r="E25" s="800"/>
      <c r="F25" s="801"/>
      <c r="G25" s="60"/>
      <c r="H25" s="60"/>
      <c r="I25" s="60"/>
      <c r="J25" s="60"/>
      <c r="K25" s="60"/>
      <c r="L25" s="60"/>
      <c r="M25" s="60"/>
      <c r="N25" s="60"/>
      <c r="O25" s="60"/>
      <c r="P25" s="113" t="str">
        <f>IF(P24=0,"",IF(W24=2,IF(P24&gt;=N24,"Residual Value at end of project should be lower than NBV at project start",""),IF(W24=1,IF(P24&gt;=L24,"Residual Value at end of project should be lower than Purchase Price",""),"ENTRY INCOMPLETE")))</f>
        <v/>
      </c>
      <c r="Q25" s="60"/>
      <c r="R25" s="60"/>
      <c r="S25" s="60"/>
      <c r="T25" s="60"/>
      <c r="U25" s="190"/>
    </row>
    <row r="26" spans="1:23" ht="12.75" customHeight="1" thickBot="1">
      <c r="B26" s="188"/>
      <c r="C26" s="802"/>
      <c r="D26" s="803"/>
      <c r="E26" s="803"/>
      <c r="F26" s="804"/>
      <c r="G26" s="60"/>
      <c r="H26" s="60"/>
      <c r="I26" s="60"/>
      <c r="J26" s="60"/>
      <c r="K26" s="60"/>
      <c r="L26" s="60"/>
      <c r="M26" s="60"/>
      <c r="N26" s="60"/>
      <c r="O26" s="60"/>
      <c r="P26" s="60"/>
      <c r="Q26" s="60"/>
      <c r="R26" s="60"/>
      <c r="S26" s="60"/>
      <c r="T26" s="60"/>
      <c r="U26" s="190"/>
    </row>
    <row r="27" spans="1:23" s="60" customFormat="1" ht="6.95" customHeight="1" thickBot="1">
      <c r="A27" s="112"/>
      <c r="B27" s="189"/>
      <c r="C27" s="82"/>
      <c r="D27" s="82"/>
      <c r="E27" s="82"/>
      <c r="F27" s="82"/>
      <c r="L27" s="83"/>
      <c r="N27" s="83"/>
      <c r="P27" s="83"/>
      <c r="R27" s="91"/>
      <c r="U27" s="190"/>
      <c r="V27" s="112"/>
      <c r="W27" s="112"/>
    </row>
    <row r="28" spans="1:23" ht="12.75" customHeight="1" thickBot="1">
      <c r="A28" s="111" t="b">
        <f>IF($N$4="yes",IF(A24=1,IF(V28=1,1,0)),1)</f>
        <v>0</v>
      </c>
      <c r="B28" s="189"/>
      <c r="C28" s="796"/>
      <c r="D28" s="797"/>
      <c r="E28" s="797"/>
      <c r="F28" s="798"/>
      <c r="G28" s="90" t="str">
        <f>IF(A28=0,IF(C28="","**",""),"")</f>
        <v/>
      </c>
      <c r="H28" s="165" t="s">
        <v>76</v>
      </c>
      <c r="I28" s="90" t="str">
        <f>IF(A28=0,IF(H28="please select","**",""),"")</f>
        <v/>
      </c>
      <c r="J28" s="221">
        <v>0</v>
      </c>
      <c r="K28" s="90" t="str">
        <f>IF(A28=0,IF(J28=0,"**",""),"")</f>
        <v/>
      </c>
      <c r="L28" s="222">
        <v>0</v>
      </c>
      <c r="M28" s="90" t="str">
        <f>IF(A28=0,IF(L28=0,"**",""),"")</f>
        <v/>
      </c>
      <c r="N28" s="222">
        <v>0</v>
      </c>
      <c r="O28" s="90" t="str">
        <f>IF(A28=0,IF(W28&lt;2,"",IF(N28=0,"**","")),"")</f>
        <v/>
      </c>
      <c r="P28" s="222">
        <v>0</v>
      </c>
      <c r="Q28" s="90" t="str">
        <f>IF(A28=0,IF(P28&lt;=0,"**",""),"")</f>
        <v/>
      </c>
      <c r="R28" s="224">
        <v>1</v>
      </c>
      <c r="S28" s="90" t="str">
        <f>IF(A28=0,IF(R28&lt;0.001,"**",IF(R28&gt;1,"**","")),"")</f>
        <v/>
      </c>
      <c r="T28" s="326">
        <f>IF(W28=2,ROUND((N28-P28)*R28,0),IF(W28=1,ROUND((L28-P28)*R28,0),0))</f>
        <v>0</v>
      </c>
      <c r="U28" s="190"/>
      <c r="V28" s="111">
        <f>IF(LEN(C28)&gt;0,IF(H28="please select",0,IF(J28=0,0,IF(L28=0,0,IF(W28=2,IF(N28=0,0),IF(P28=0,0,IF(R28&lt;0.001,0,1)))))),1)</f>
        <v>1</v>
      </c>
      <c r="W28" s="111">
        <f>IF(H28="New Purchase",1,IF(H28="Existing",2,0))</f>
        <v>0</v>
      </c>
    </row>
    <row r="29" spans="1:23" ht="12.75" customHeight="1">
      <c r="B29" s="188"/>
      <c r="C29" s="799"/>
      <c r="D29" s="800"/>
      <c r="E29" s="800"/>
      <c r="F29" s="801"/>
      <c r="G29" s="60"/>
      <c r="H29" s="60"/>
      <c r="I29" s="60"/>
      <c r="J29" s="60"/>
      <c r="K29" s="60"/>
      <c r="L29" s="60"/>
      <c r="M29" s="60"/>
      <c r="N29" s="60"/>
      <c r="O29" s="60"/>
      <c r="P29" s="113" t="str">
        <f>IF(P28=0,"",IF(W28=2,IF(P28&gt;=N28,"Residual Value at end of project should be lower than NBV at project start",""),IF(W28=1,IF(P28&gt;=L28,"Residual Value at end of project should be lower than Purchase Price",""),"ENTRY INCOMPLETE")))</f>
        <v/>
      </c>
      <c r="Q29" s="60"/>
      <c r="R29" s="60"/>
      <c r="S29" s="60"/>
      <c r="T29" s="60"/>
      <c r="U29" s="190"/>
    </row>
    <row r="30" spans="1:23" ht="12.75" customHeight="1" thickBot="1">
      <c r="B30" s="188"/>
      <c r="C30" s="802"/>
      <c r="D30" s="803"/>
      <c r="E30" s="803"/>
      <c r="F30" s="804"/>
      <c r="G30" s="60"/>
      <c r="H30" s="60"/>
      <c r="I30" s="60"/>
      <c r="J30" s="60"/>
      <c r="K30" s="60"/>
      <c r="L30" s="60"/>
      <c r="M30" s="60"/>
      <c r="N30" s="60"/>
      <c r="O30" s="60"/>
      <c r="P30" s="60"/>
      <c r="Q30" s="60"/>
      <c r="R30" s="60"/>
      <c r="S30" s="60"/>
      <c r="T30" s="60"/>
      <c r="U30" s="190"/>
    </row>
    <row r="31" spans="1:23" s="60" customFormat="1" ht="6.95" customHeight="1" thickBot="1">
      <c r="A31" s="112"/>
      <c r="B31" s="189"/>
      <c r="C31" s="82"/>
      <c r="D31" s="82"/>
      <c r="E31" s="82"/>
      <c r="F31" s="82"/>
      <c r="L31" s="83"/>
      <c r="N31" s="83"/>
      <c r="P31" s="83"/>
      <c r="R31" s="91"/>
      <c r="U31" s="190"/>
      <c r="V31" s="112"/>
      <c r="W31" s="112"/>
    </row>
    <row r="32" spans="1:23" ht="12.75" customHeight="1" thickBot="1">
      <c r="A32" s="111" t="b">
        <f>IF($N$4="yes",IF(A28=1,IF(V32=1,1,0)),1)</f>
        <v>0</v>
      </c>
      <c r="B32" s="189"/>
      <c r="C32" s="796"/>
      <c r="D32" s="797"/>
      <c r="E32" s="797"/>
      <c r="F32" s="798"/>
      <c r="G32" s="90" t="str">
        <f>IF(A32=0,IF(C32="","**",""),"")</f>
        <v/>
      </c>
      <c r="H32" s="165" t="s">
        <v>76</v>
      </c>
      <c r="I32" s="90" t="str">
        <f>IF(A32=0,IF(H32="please select","**",""),"")</f>
        <v/>
      </c>
      <c r="J32" s="221">
        <v>0</v>
      </c>
      <c r="K32" s="90" t="str">
        <f>IF(A32=0,IF(J32=0,"**",""),"")</f>
        <v/>
      </c>
      <c r="L32" s="222">
        <v>0</v>
      </c>
      <c r="M32" s="90" t="str">
        <f>IF(A32=0,IF(L32=0,"**",""),"")</f>
        <v/>
      </c>
      <c r="N32" s="222">
        <v>0</v>
      </c>
      <c r="O32" s="90" t="str">
        <f>IF(A32=0,IF(W32&lt;2,"",IF(N32=0,"**","")),"")</f>
        <v/>
      </c>
      <c r="P32" s="222">
        <v>0</v>
      </c>
      <c r="Q32" s="90" t="str">
        <f>IF(A32=0,IF(P32&lt;=0,"**",""),"")</f>
        <v/>
      </c>
      <c r="R32" s="224">
        <v>1</v>
      </c>
      <c r="S32" s="90" t="str">
        <f>IF(A32=0,IF(R32&lt;0.001,"**",IF(R32&gt;1,"**","")),"")</f>
        <v/>
      </c>
      <c r="T32" s="326">
        <f>IF(W32=2,ROUND((N32-P32)*R32,0),IF(W32=1,ROUND((L32-P32)*R32,0),0))</f>
        <v>0</v>
      </c>
      <c r="U32" s="190"/>
      <c r="V32" s="111">
        <f>IF(LEN(C32)&gt;0,IF(H32="please select",0,IF(J32=0,0,IF(L32=0,0,IF(W32=2,IF(N32=0,0),IF(P32=0,0,IF(R32&lt;0.001,0,1)))))),1)</f>
        <v>1</v>
      </c>
      <c r="W32" s="111">
        <f>IF(H32="New Purchase",1,IF(H32="Existing",2,0))</f>
        <v>0</v>
      </c>
    </row>
    <row r="33" spans="1:23" ht="12.75" customHeight="1">
      <c r="B33" s="188"/>
      <c r="C33" s="799"/>
      <c r="D33" s="800"/>
      <c r="E33" s="800"/>
      <c r="F33" s="801"/>
      <c r="G33" s="60"/>
      <c r="H33" s="60"/>
      <c r="I33" s="60"/>
      <c r="J33" s="60"/>
      <c r="K33" s="60"/>
      <c r="L33" s="60"/>
      <c r="M33" s="60"/>
      <c r="N33" s="60"/>
      <c r="O33" s="60"/>
      <c r="P33" s="113" t="str">
        <f>IF(P32=0,"",IF(W32=2,IF(P32&gt;=N32,"Residual Value at end of project should be lower than NBV at project start",""),IF(W32=1,IF(P32&gt;=L32,"Residual Value at end of project should be lower than Purchase Price",""),"ENTRY INCOMPLETE")))</f>
        <v/>
      </c>
      <c r="Q33" s="60"/>
      <c r="R33" s="60"/>
      <c r="S33" s="60"/>
      <c r="T33" s="60"/>
      <c r="U33" s="190"/>
    </row>
    <row r="34" spans="1:23" ht="12.75" customHeight="1" thickBot="1">
      <c r="B34" s="188"/>
      <c r="C34" s="802"/>
      <c r="D34" s="803"/>
      <c r="E34" s="803"/>
      <c r="F34" s="804"/>
      <c r="G34" s="60"/>
      <c r="H34" s="60"/>
      <c r="I34" s="60"/>
      <c r="J34" s="60"/>
      <c r="K34" s="60"/>
      <c r="L34" s="60"/>
      <c r="M34" s="60"/>
      <c r="N34" s="60"/>
      <c r="O34" s="60"/>
      <c r="P34" s="60"/>
      <c r="Q34" s="60"/>
      <c r="R34" s="60"/>
      <c r="S34" s="60"/>
      <c r="T34" s="60"/>
      <c r="U34" s="190"/>
    </row>
    <row r="35" spans="1:23" s="60" customFormat="1" ht="6.95" customHeight="1" thickBot="1">
      <c r="A35" s="112"/>
      <c r="B35" s="189"/>
      <c r="C35" s="82"/>
      <c r="D35" s="82"/>
      <c r="E35" s="82"/>
      <c r="F35" s="82"/>
      <c r="L35" s="83"/>
      <c r="N35" s="83"/>
      <c r="P35" s="83"/>
      <c r="R35" s="91"/>
      <c r="U35" s="190"/>
      <c r="V35" s="112"/>
      <c r="W35" s="112"/>
    </row>
    <row r="36" spans="1:23" ht="12.75" customHeight="1" thickBot="1">
      <c r="A36" s="111" t="b">
        <f>IF($N$4="yes",IF(A32=1,IF(V36=1,1,0)),1)</f>
        <v>0</v>
      </c>
      <c r="B36" s="189"/>
      <c r="C36" s="796"/>
      <c r="D36" s="797"/>
      <c r="E36" s="797"/>
      <c r="F36" s="798"/>
      <c r="G36" s="90" t="str">
        <f>IF(A36=0,IF(C36="","**",""),"")</f>
        <v/>
      </c>
      <c r="H36" s="165" t="s">
        <v>76</v>
      </c>
      <c r="I36" s="90" t="str">
        <f>IF(A36=0,IF(H36="please select","**",""),"")</f>
        <v/>
      </c>
      <c r="J36" s="221">
        <v>0</v>
      </c>
      <c r="K36" s="90" t="str">
        <f>IF(A36=0,IF(J36=0,"**",""),"")</f>
        <v/>
      </c>
      <c r="L36" s="222">
        <v>0</v>
      </c>
      <c r="M36" s="90" t="str">
        <f>IF(A36=0,IF(L36=0,"**",""),"")</f>
        <v/>
      </c>
      <c r="N36" s="222">
        <v>0</v>
      </c>
      <c r="O36" s="90" t="str">
        <f>IF(A36=0,IF(W36&lt;2,"",IF(N36=0,"**","")),"")</f>
        <v/>
      </c>
      <c r="P36" s="222">
        <v>0</v>
      </c>
      <c r="Q36" s="90" t="str">
        <f>IF(A36=0,IF(P36&lt;=0,"**",""),"")</f>
        <v/>
      </c>
      <c r="R36" s="224">
        <v>1</v>
      </c>
      <c r="S36" s="90" t="str">
        <f>IF(A36=0,IF(R36&lt;0.001,"**",IF(R36&gt;1,"**","")),"")</f>
        <v/>
      </c>
      <c r="T36" s="326">
        <f>IF(W36=2,ROUND((N36-P36)*R36,0),IF(W36=1,ROUND((L36-P36)*R36,0),0))</f>
        <v>0</v>
      </c>
      <c r="U36" s="190"/>
      <c r="V36" s="111">
        <f>IF(LEN(C36)&gt;0,IF(H36="please select",0,IF(J36=0,0,IF(L36=0,0,IF(W36=2,IF(N36=0,0),IF(P36=0,0,IF(R36&lt;0.001,0,1)))))),1)</f>
        <v>1</v>
      </c>
      <c r="W36" s="111">
        <f>IF(H36="New Purchase",1,IF(H36="Existing",2,0))</f>
        <v>0</v>
      </c>
    </row>
    <row r="37" spans="1:23" ht="12.75" customHeight="1">
      <c r="B37" s="188"/>
      <c r="C37" s="799"/>
      <c r="D37" s="800"/>
      <c r="E37" s="800"/>
      <c r="F37" s="801"/>
      <c r="G37" s="60"/>
      <c r="H37" s="60"/>
      <c r="I37" s="60"/>
      <c r="J37" s="60"/>
      <c r="K37" s="60"/>
      <c r="L37" s="60"/>
      <c r="M37" s="60"/>
      <c r="N37" s="60"/>
      <c r="O37" s="60"/>
      <c r="P37" s="113" t="str">
        <f>IF(P36=0,"",IF(W36=2,IF(P36&gt;=N36,"Residual Value at end of project should be lower than NBV at project start",""),IF(W36=1,IF(P36&gt;=L36,"Residual Value at end of project should be lower than Purchase Price",""),"ENTRY INCOMPLETE")))</f>
        <v/>
      </c>
      <c r="Q37" s="60"/>
      <c r="R37" s="60"/>
      <c r="S37" s="60"/>
      <c r="T37" s="60"/>
      <c r="U37" s="190"/>
    </row>
    <row r="38" spans="1:23" ht="12.75" customHeight="1" thickBot="1">
      <c r="B38" s="188"/>
      <c r="C38" s="802"/>
      <c r="D38" s="803"/>
      <c r="E38" s="803"/>
      <c r="F38" s="804"/>
      <c r="G38" s="60"/>
      <c r="H38" s="60"/>
      <c r="I38" s="60"/>
      <c r="J38" s="60"/>
      <c r="K38" s="60"/>
      <c r="L38" s="60"/>
      <c r="M38" s="60"/>
      <c r="N38" s="60"/>
      <c r="O38" s="60"/>
      <c r="P38" s="60"/>
      <c r="Q38" s="60"/>
      <c r="R38" s="60"/>
      <c r="S38" s="60"/>
      <c r="T38" s="60"/>
      <c r="U38" s="190"/>
    </row>
    <row r="39" spans="1:23" s="60" customFormat="1" ht="6.95" customHeight="1" thickBot="1">
      <c r="A39" s="112"/>
      <c r="B39" s="189"/>
      <c r="C39" s="82"/>
      <c r="D39" s="82"/>
      <c r="E39" s="82"/>
      <c r="F39" s="82"/>
      <c r="L39" s="83"/>
      <c r="N39" s="83"/>
      <c r="P39" s="83"/>
      <c r="R39" s="91"/>
      <c r="U39" s="190"/>
      <c r="V39" s="112"/>
      <c r="W39" s="112"/>
    </row>
    <row r="40" spans="1:23" ht="12.75" customHeight="1" thickBot="1">
      <c r="A40" s="111" t="b">
        <f>IF($N$4="yes",IF(A36=1,IF(V40=1,1,0)),1)</f>
        <v>0</v>
      </c>
      <c r="B40" s="189"/>
      <c r="C40" s="796"/>
      <c r="D40" s="797"/>
      <c r="E40" s="797"/>
      <c r="F40" s="798"/>
      <c r="G40" s="90" t="str">
        <f>IF(A40=0,IF(C40="","**",""),"")</f>
        <v/>
      </c>
      <c r="H40" s="165" t="s">
        <v>76</v>
      </c>
      <c r="I40" s="90" t="str">
        <f>IF(A40=0,IF(H40="please select","**",""),"")</f>
        <v/>
      </c>
      <c r="J40" s="221">
        <v>0</v>
      </c>
      <c r="K40" s="90" t="str">
        <f>IF(A40=0,IF(J40=0,"**",""),"")</f>
        <v/>
      </c>
      <c r="L40" s="222">
        <v>0</v>
      </c>
      <c r="M40" s="90" t="str">
        <f>IF(A40=0,IF(L40=0,"**",""),"")</f>
        <v/>
      </c>
      <c r="N40" s="222">
        <v>0</v>
      </c>
      <c r="O40" s="90" t="str">
        <f>IF(A40=0,IF(W40&lt;2,"",IF(N40=0,"**","")),"")</f>
        <v/>
      </c>
      <c r="P40" s="222">
        <v>0</v>
      </c>
      <c r="Q40" s="90" t="str">
        <f>IF(A40=0,IF(P40&lt;=0,"**",""),"")</f>
        <v/>
      </c>
      <c r="R40" s="224">
        <v>1</v>
      </c>
      <c r="S40" s="90" t="str">
        <f>IF(A40=0,IF(R40&lt;0.001,"**",IF(R40&gt;1,"**","")),"")</f>
        <v/>
      </c>
      <c r="T40" s="326">
        <f>IF(W40=2,ROUND((N40-P40)*R40,0),IF(W40=1,ROUND((L40-P40)*R40,0),0))</f>
        <v>0</v>
      </c>
      <c r="U40" s="190"/>
      <c r="V40" s="111">
        <f>IF(LEN(C40)&gt;0,IF(H40="please select",0,IF(J40=0,0,IF(L40=0,0,IF(W40=2,IF(N40=0,0),IF(P40=0,0,IF(R40&lt;0.001,0,1)))))),1)</f>
        <v>1</v>
      </c>
      <c r="W40" s="111">
        <f>IF(H40="New Purchase",1,IF(H40="Existing",2,0))</f>
        <v>0</v>
      </c>
    </row>
    <row r="41" spans="1:23" ht="12.75" customHeight="1">
      <c r="B41" s="188"/>
      <c r="C41" s="799"/>
      <c r="D41" s="800"/>
      <c r="E41" s="800"/>
      <c r="F41" s="801"/>
      <c r="G41" s="60"/>
      <c r="H41" s="60"/>
      <c r="I41" s="60"/>
      <c r="J41" s="60"/>
      <c r="K41" s="60"/>
      <c r="L41" s="60"/>
      <c r="M41" s="60"/>
      <c r="N41" s="60"/>
      <c r="O41" s="60"/>
      <c r="P41" s="113" t="str">
        <f>IF(P40=0,"",IF(W40=2,IF(P40&gt;=N40,"Residual Value at end of project should be lower than NBV at project start",""),IF(W40=1,IF(P40&gt;=L40,"Residual Value at end of project should be lower than Purchase Price",""),"ENTRY INCOMPLETE")))</f>
        <v/>
      </c>
      <c r="Q41" s="60"/>
      <c r="R41" s="60"/>
      <c r="S41" s="60"/>
      <c r="T41" s="60"/>
      <c r="U41" s="190"/>
    </row>
    <row r="42" spans="1:23" ht="12.75" customHeight="1" thickBot="1">
      <c r="B42" s="188"/>
      <c r="C42" s="802"/>
      <c r="D42" s="803"/>
      <c r="E42" s="803"/>
      <c r="F42" s="804"/>
      <c r="G42" s="60"/>
      <c r="H42" s="60"/>
      <c r="I42" s="60"/>
      <c r="J42" s="60"/>
      <c r="K42" s="60"/>
      <c r="L42" s="60"/>
      <c r="M42" s="60"/>
      <c r="N42" s="60"/>
      <c r="O42" s="60"/>
      <c r="P42" s="60"/>
      <c r="Q42" s="60"/>
      <c r="R42" s="60"/>
      <c r="S42" s="60"/>
      <c r="T42" s="60"/>
      <c r="U42" s="190"/>
    </row>
    <row r="43" spans="1:23" s="60" customFormat="1" ht="6.95" customHeight="1" thickBot="1">
      <c r="A43" s="112"/>
      <c r="B43" s="189"/>
      <c r="C43" s="82"/>
      <c r="D43" s="82"/>
      <c r="E43" s="82"/>
      <c r="F43" s="82"/>
      <c r="L43" s="83"/>
      <c r="N43" s="83"/>
      <c r="P43" s="83"/>
      <c r="R43" s="91"/>
      <c r="U43" s="190"/>
      <c r="V43" s="112"/>
      <c r="W43" s="112"/>
    </row>
    <row r="44" spans="1:23" ht="12.75" customHeight="1" thickBot="1">
      <c r="A44" s="111" t="b">
        <f>IF($N$4="yes",IF(A40=1,IF(V44=1,1,0)),1)</f>
        <v>0</v>
      </c>
      <c r="B44" s="189"/>
      <c r="C44" s="796"/>
      <c r="D44" s="797"/>
      <c r="E44" s="797"/>
      <c r="F44" s="798"/>
      <c r="G44" s="90" t="str">
        <f>IF(A44=0,IF(C44="","**",""),"")</f>
        <v/>
      </c>
      <c r="H44" s="165" t="s">
        <v>76</v>
      </c>
      <c r="I44" s="90" t="str">
        <f>IF(A44=0,IF(H44="please select","**",""),"")</f>
        <v/>
      </c>
      <c r="J44" s="221">
        <v>0</v>
      </c>
      <c r="K44" s="90" t="str">
        <f>IF(A44=0,IF(J44=0,"**",""),"")</f>
        <v/>
      </c>
      <c r="L44" s="222">
        <v>0</v>
      </c>
      <c r="M44" s="90" t="str">
        <f>IF(A44=0,IF(L44=0,"**",""),"")</f>
        <v/>
      </c>
      <c r="N44" s="222">
        <v>0</v>
      </c>
      <c r="O44" s="90" t="str">
        <f>IF(A44=0,IF(W44&lt;2,"",IF(N44=0,"**","")),"")</f>
        <v/>
      </c>
      <c r="P44" s="222">
        <v>0</v>
      </c>
      <c r="Q44" s="90" t="str">
        <f>IF(A44=0,IF(P44&lt;=0,"**",""),"")</f>
        <v/>
      </c>
      <c r="R44" s="224">
        <v>1</v>
      </c>
      <c r="S44" s="90" t="str">
        <f>IF(A44=0,IF(R44&lt;0.001,"**",IF(R44&gt;1,"**","")),"")</f>
        <v/>
      </c>
      <c r="T44" s="326">
        <f>IF(W44=2,ROUND((N44-P44)*R44,0),IF(W44=1,ROUND((L44-P44)*R44,0),0))</f>
        <v>0</v>
      </c>
      <c r="U44" s="190"/>
      <c r="V44" s="111">
        <f>IF(LEN(C44)&gt;0,IF(H44="please select",0,IF(J44=0,0,IF(L44=0,0,IF(W44=2,IF(N44=0,0),IF(P44=0,0,IF(R44&lt;0.001,0,1)))))),1)</f>
        <v>1</v>
      </c>
      <c r="W44" s="111">
        <f>IF(H44="New Purchase",1,IF(H44="Existing",2,0))</f>
        <v>0</v>
      </c>
    </row>
    <row r="45" spans="1:23" ht="12.75" customHeight="1">
      <c r="B45" s="188"/>
      <c r="C45" s="799"/>
      <c r="D45" s="800"/>
      <c r="E45" s="800"/>
      <c r="F45" s="801"/>
      <c r="G45" s="60"/>
      <c r="H45" s="60"/>
      <c r="I45" s="60"/>
      <c r="J45" s="60"/>
      <c r="K45" s="60"/>
      <c r="L45" s="60"/>
      <c r="M45" s="60"/>
      <c r="N45" s="60"/>
      <c r="O45" s="60"/>
      <c r="P45" s="113" t="str">
        <f>IF(P44=0,"",IF(W44=2,IF(P44&gt;=N44,"Residual Value at end of project should be lower than NBV at project start",""),IF(W44=1,IF(P44&gt;=L44,"Residual Value at end of project should be lower than Purchase Price",""),"ENTRY INCOMPLETE")))</f>
        <v/>
      </c>
      <c r="Q45" s="60"/>
      <c r="R45" s="60"/>
      <c r="S45" s="60"/>
      <c r="T45" s="60"/>
      <c r="U45" s="190"/>
    </row>
    <row r="46" spans="1:23" ht="12.75" customHeight="1" thickBot="1">
      <c r="B46" s="188"/>
      <c r="C46" s="802"/>
      <c r="D46" s="803"/>
      <c r="E46" s="803"/>
      <c r="F46" s="804"/>
      <c r="G46" s="60"/>
      <c r="H46" s="60"/>
      <c r="I46" s="60"/>
      <c r="J46" s="60"/>
      <c r="K46" s="60"/>
      <c r="L46" s="60"/>
      <c r="M46" s="60"/>
      <c r="N46" s="60"/>
      <c r="O46" s="60"/>
      <c r="P46" s="60"/>
      <c r="Q46" s="60"/>
      <c r="R46" s="60"/>
      <c r="S46" s="60"/>
      <c r="T46" s="60"/>
      <c r="U46" s="190"/>
    </row>
    <row r="47" spans="1:23" s="60" customFormat="1" ht="6.95" customHeight="1" thickBot="1">
      <c r="A47" s="112"/>
      <c r="B47" s="189"/>
      <c r="C47" s="82"/>
      <c r="D47" s="82"/>
      <c r="E47" s="82"/>
      <c r="F47" s="82"/>
      <c r="L47" s="83"/>
      <c r="N47" s="83"/>
      <c r="P47" s="83"/>
      <c r="R47" s="91"/>
      <c r="U47" s="190"/>
      <c r="V47" s="112"/>
      <c r="W47" s="112"/>
    </row>
    <row r="48" spans="1:23" ht="12.75" customHeight="1" thickBot="1">
      <c r="A48" s="111" t="b">
        <f>IF($N$4="yes",IF(A44=1,IF(V48=1,1,0)),1)</f>
        <v>0</v>
      </c>
      <c r="B48" s="189"/>
      <c r="C48" s="796"/>
      <c r="D48" s="797"/>
      <c r="E48" s="797"/>
      <c r="F48" s="798"/>
      <c r="G48" s="90" t="str">
        <f>IF(A48=0,IF(C48="","**",""),"")</f>
        <v/>
      </c>
      <c r="H48" s="165" t="s">
        <v>76</v>
      </c>
      <c r="I48" s="90" t="str">
        <f>IF(A48=0,IF(H48="please select","**",""),"")</f>
        <v/>
      </c>
      <c r="J48" s="221">
        <v>0</v>
      </c>
      <c r="K48" s="90" t="str">
        <f>IF(A48=0,IF(J48=0,"**",""),"")</f>
        <v/>
      </c>
      <c r="L48" s="222">
        <v>0</v>
      </c>
      <c r="M48" s="90" t="str">
        <f>IF(A48=0,IF(L48=0,"**",""),"")</f>
        <v/>
      </c>
      <c r="N48" s="222">
        <v>0</v>
      </c>
      <c r="O48" s="90" t="str">
        <f>IF(A48=0,IF(W48&lt;2,"",IF(N48=0,"**","")),"")</f>
        <v/>
      </c>
      <c r="P48" s="222">
        <v>0</v>
      </c>
      <c r="Q48" s="90" t="str">
        <f>IF(A48=0,IF(P48&lt;=0,"**",""),"")</f>
        <v/>
      </c>
      <c r="R48" s="224">
        <v>1</v>
      </c>
      <c r="S48" s="90" t="str">
        <f>IF(A48=0,IF(R48&lt;0.001,"**",IF(R48&gt;1,"**","")),"")</f>
        <v/>
      </c>
      <c r="T48" s="326">
        <f>IF(W48=2,ROUND((N48-P48)*R48,0),IF(W48=1,ROUND((L48-P48)*R48,0),0))</f>
        <v>0</v>
      </c>
      <c r="U48" s="190"/>
      <c r="V48" s="111">
        <f>IF(LEN(C48)&gt;0,IF(H48="please select",0,IF(J48=0,0,IF(L48=0,0,IF(W48=2,IF(N48=0,0),IF(P48=0,0,IF(R48&lt;0.001,0,1)))))),1)</f>
        <v>1</v>
      </c>
      <c r="W48" s="111">
        <f>IF(H48="New Purchase",1,IF(H48="Existing",2,0))</f>
        <v>0</v>
      </c>
    </row>
    <row r="49" spans="1:23" ht="12.75" customHeight="1">
      <c r="B49" s="188"/>
      <c r="C49" s="799"/>
      <c r="D49" s="800"/>
      <c r="E49" s="800"/>
      <c r="F49" s="801"/>
      <c r="G49" s="60"/>
      <c r="H49" s="60"/>
      <c r="I49" s="60"/>
      <c r="J49" s="60"/>
      <c r="K49" s="60"/>
      <c r="L49" s="60"/>
      <c r="M49" s="60"/>
      <c r="N49" s="60"/>
      <c r="O49" s="60"/>
      <c r="P49" s="113" t="str">
        <f>IF(P48=0,"",IF(W48=2,IF(P48&gt;=N48,"Residual Value at end of project should be lower than NBV at project start",""),IF(W48=1,IF(P48&gt;=L48,"Residual Value at end of project should be lower than Purchase Price",""),"ENTRY INCOMPLETE")))</f>
        <v/>
      </c>
      <c r="Q49" s="60"/>
      <c r="R49" s="60"/>
      <c r="S49" s="60"/>
      <c r="T49" s="60"/>
      <c r="U49" s="190"/>
    </row>
    <row r="50" spans="1:23" ht="12.75" customHeight="1" thickBot="1">
      <c r="B50" s="188"/>
      <c r="C50" s="802"/>
      <c r="D50" s="803"/>
      <c r="E50" s="803"/>
      <c r="F50" s="804"/>
      <c r="G50" s="60"/>
      <c r="H50" s="60"/>
      <c r="I50" s="60"/>
      <c r="J50" s="60"/>
      <c r="K50" s="60"/>
      <c r="L50" s="60"/>
      <c r="M50" s="60"/>
      <c r="N50" s="60"/>
      <c r="O50" s="60"/>
      <c r="P50" s="60"/>
      <c r="Q50" s="60"/>
      <c r="R50" s="60"/>
      <c r="S50" s="60"/>
      <c r="T50" s="60"/>
      <c r="U50" s="190"/>
    </row>
    <row r="51" spans="1:23" s="60" customFormat="1" ht="6.95" customHeight="1" thickBot="1">
      <c r="A51" s="112"/>
      <c r="B51" s="189"/>
      <c r="C51" s="82"/>
      <c r="D51" s="82"/>
      <c r="E51" s="82"/>
      <c r="F51" s="82"/>
      <c r="L51" s="83"/>
      <c r="N51" s="83"/>
      <c r="P51" s="83"/>
      <c r="R51" s="91"/>
      <c r="U51" s="190"/>
      <c r="V51" s="112"/>
      <c r="W51" s="112"/>
    </row>
    <row r="52" spans="1:23" ht="12.75" customHeight="1" thickBot="1">
      <c r="A52" s="111" t="b">
        <f>IF($N$4="yes",IF(A48=1,IF(V52=1,1,0)),1)</f>
        <v>0</v>
      </c>
      <c r="B52" s="189"/>
      <c r="C52" s="796"/>
      <c r="D52" s="797"/>
      <c r="E52" s="797"/>
      <c r="F52" s="798"/>
      <c r="G52" s="90" t="str">
        <f>IF(A52=0,IF(C52="","**",""),"")</f>
        <v/>
      </c>
      <c r="H52" s="165" t="s">
        <v>76</v>
      </c>
      <c r="I52" s="90" t="str">
        <f>IF(A52=0,IF(H52="please select","**",""),"")</f>
        <v/>
      </c>
      <c r="J52" s="221">
        <v>0</v>
      </c>
      <c r="K52" s="90" t="str">
        <f>IF(A52=0,IF(J52=0,"**",""),"")</f>
        <v/>
      </c>
      <c r="L52" s="222">
        <v>0</v>
      </c>
      <c r="M52" s="90" t="str">
        <f>IF(A52=0,IF(L52=0,"**",""),"")</f>
        <v/>
      </c>
      <c r="N52" s="222">
        <v>0</v>
      </c>
      <c r="O52" s="90" t="str">
        <f>IF(A52=0,IF(W52&lt;2,"",IF(N52=0,"**","")),"")</f>
        <v/>
      </c>
      <c r="P52" s="222">
        <v>0</v>
      </c>
      <c r="Q52" s="90" t="str">
        <f>IF(A52=0,IF(P52&lt;=0,"**",""),"")</f>
        <v/>
      </c>
      <c r="R52" s="224">
        <v>1</v>
      </c>
      <c r="S52" s="90" t="str">
        <f>IF(A52=0,IF(R52&lt;0.001,"**",IF(R52&gt;1,"**","")),"")</f>
        <v/>
      </c>
      <c r="T52" s="326">
        <f>IF(W52=2,ROUND((N52-P52)*R52,0),IF(W52=1,ROUND((L52-P52)*R52,0),0))</f>
        <v>0</v>
      </c>
      <c r="U52" s="190"/>
      <c r="V52" s="111">
        <f>IF(LEN(C52)&gt;0,IF(H52="please select",0,IF(J52=0,0,IF(L52=0,0,IF(W52=2,IF(N52=0,0),IF(P52=0,0,IF(R52&lt;0.001,0,1)))))),1)</f>
        <v>1</v>
      </c>
      <c r="W52" s="111">
        <f>IF(H52="New Purchase",1,IF(H52="Existing",2,0))</f>
        <v>0</v>
      </c>
    </row>
    <row r="53" spans="1:23" ht="12.75" customHeight="1">
      <c r="B53" s="188"/>
      <c r="C53" s="799"/>
      <c r="D53" s="800"/>
      <c r="E53" s="800"/>
      <c r="F53" s="801"/>
      <c r="G53" s="60"/>
      <c r="H53" s="60"/>
      <c r="I53" s="60"/>
      <c r="J53" s="60"/>
      <c r="K53" s="60"/>
      <c r="L53" s="60"/>
      <c r="M53" s="60"/>
      <c r="N53" s="60"/>
      <c r="O53" s="60"/>
      <c r="P53" s="113" t="str">
        <f>IF(P52=0,"",IF(W52=2,IF(P52&gt;=N52,"Residual Value at end of project should be lower than NBV at project start",""),IF(W52=1,IF(P52&gt;=L52,"Residual Value at end of project should be lower than Purchase Price",""),"ENTRY INCOMPLETE")))</f>
        <v/>
      </c>
      <c r="Q53" s="60"/>
      <c r="R53" s="60"/>
      <c r="S53" s="60"/>
      <c r="T53" s="60"/>
      <c r="U53" s="190"/>
    </row>
    <row r="54" spans="1:23" ht="12.75" customHeight="1" thickBot="1">
      <c r="B54" s="188"/>
      <c r="C54" s="802"/>
      <c r="D54" s="803"/>
      <c r="E54" s="803"/>
      <c r="F54" s="804"/>
      <c r="G54" s="60"/>
      <c r="H54" s="60"/>
      <c r="I54" s="60"/>
      <c r="J54" s="60"/>
      <c r="K54" s="60"/>
      <c r="L54" s="60"/>
      <c r="M54" s="60"/>
      <c r="N54" s="60"/>
      <c r="O54" s="60"/>
      <c r="P54" s="60"/>
      <c r="Q54" s="60"/>
      <c r="R54" s="60"/>
      <c r="S54" s="60"/>
      <c r="T54" s="60"/>
      <c r="U54" s="190"/>
    </row>
    <row r="55" spans="1:23" s="60" customFormat="1" ht="6.95" customHeight="1" thickBot="1">
      <c r="A55" s="112"/>
      <c r="B55" s="189"/>
      <c r="C55" s="82"/>
      <c r="D55" s="82"/>
      <c r="E55" s="82"/>
      <c r="F55" s="82"/>
      <c r="L55" s="83"/>
      <c r="N55" s="83"/>
      <c r="P55" s="83"/>
      <c r="R55" s="91"/>
      <c r="U55" s="190"/>
      <c r="V55" s="112"/>
      <c r="W55" s="112"/>
    </row>
    <row r="56" spans="1:23" ht="12.75" customHeight="1" thickBot="1">
      <c r="A56" s="111" t="b">
        <f>IF($N$4="yes",IF(A52=1,IF(V56=1,1,0)),1)</f>
        <v>0</v>
      </c>
      <c r="B56" s="189"/>
      <c r="C56" s="796"/>
      <c r="D56" s="797"/>
      <c r="E56" s="797"/>
      <c r="F56" s="798"/>
      <c r="G56" s="90" t="str">
        <f>IF(A56=0,IF(C56="","**",""),"")</f>
        <v/>
      </c>
      <c r="H56" s="165" t="s">
        <v>76</v>
      </c>
      <c r="I56" s="90" t="str">
        <f>IF(A56=0,IF(H56="please select","**",""),"")</f>
        <v/>
      </c>
      <c r="J56" s="221">
        <v>0</v>
      </c>
      <c r="K56" s="90" t="str">
        <f>IF(A56=0,IF(J56=0,"**",""),"")</f>
        <v/>
      </c>
      <c r="L56" s="222">
        <v>0</v>
      </c>
      <c r="M56" s="90" t="str">
        <f>IF(A56=0,IF(L56=0,"**",""),"")</f>
        <v/>
      </c>
      <c r="N56" s="222">
        <v>0</v>
      </c>
      <c r="O56" s="90" t="str">
        <f>IF(A56=0,IF(W56&lt;2,"",IF(N56=0,"**","")),"")</f>
        <v/>
      </c>
      <c r="P56" s="222">
        <v>0</v>
      </c>
      <c r="Q56" s="90" t="str">
        <f>IF(A56=0,IF(P56&lt;=0,"**",""),"")</f>
        <v/>
      </c>
      <c r="R56" s="224">
        <v>1</v>
      </c>
      <c r="S56" s="90" t="str">
        <f>IF(A56=0,IF(R56&lt;0.001,"**",IF(R56&gt;1,"**","")),"")</f>
        <v/>
      </c>
      <c r="T56" s="326">
        <f>IF(W56=2,ROUND((N56-P56)*R56,0),IF(W56=1,ROUND((L56-P56)*R56,0),0))</f>
        <v>0</v>
      </c>
      <c r="U56" s="190"/>
      <c r="V56" s="111">
        <f>IF(LEN(C56)&gt;0,IF(H56="please select",0,IF(J56=0,0,IF(L56=0,0,IF(W56=2,IF(N56=0,0),IF(P56=0,0,IF(R56&lt;0.001,0,1)))))),1)</f>
        <v>1</v>
      </c>
      <c r="W56" s="111">
        <f>IF(H56="New Purchase",1,IF(H56="Existing",2,0))</f>
        <v>0</v>
      </c>
    </row>
    <row r="57" spans="1:23" ht="12.75" customHeight="1">
      <c r="B57" s="188"/>
      <c r="C57" s="799"/>
      <c r="D57" s="800"/>
      <c r="E57" s="800"/>
      <c r="F57" s="801"/>
      <c r="G57" s="60"/>
      <c r="H57" s="60"/>
      <c r="I57" s="60"/>
      <c r="J57" s="60"/>
      <c r="K57" s="60"/>
      <c r="L57" s="60"/>
      <c r="M57" s="60"/>
      <c r="N57" s="60"/>
      <c r="O57" s="60"/>
      <c r="P57" s="113" t="str">
        <f>IF(P56=0,"",IF(W56=2,IF(P56&gt;=N56,"Residual Value at end of project should be lower than NBV at project start",""),IF(W56=1,IF(P56&gt;=L56,"Residual Value at end of project should be lower than Purchase Price",""),"ENTRY INCOMPLETE")))</f>
        <v/>
      </c>
      <c r="Q57" s="60"/>
      <c r="R57" s="60"/>
      <c r="S57" s="60"/>
      <c r="T57" s="60"/>
      <c r="U57" s="190"/>
    </row>
    <row r="58" spans="1:23" ht="12.75" customHeight="1" thickBot="1">
      <c r="B58" s="188"/>
      <c r="C58" s="802"/>
      <c r="D58" s="803"/>
      <c r="E58" s="803"/>
      <c r="F58" s="804"/>
      <c r="G58" s="60"/>
      <c r="H58" s="60"/>
      <c r="I58" s="60"/>
      <c r="J58" s="60"/>
      <c r="K58" s="60"/>
      <c r="L58" s="60"/>
      <c r="M58" s="60"/>
      <c r="N58" s="60"/>
      <c r="O58" s="60"/>
      <c r="P58" s="60"/>
      <c r="Q58" s="60"/>
      <c r="R58" s="60"/>
      <c r="S58" s="60"/>
      <c r="T58" s="60"/>
      <c r="U58" s="190"/>
    </row>
    <row r="59" spans="1:23" s="60" customFormat="1" ht="6.95" customHeight="1" thickBot="1">
      <c r="A59" s="112"/>
      <c r="B59" s="189"/>
      <c r="C59" s="82"/>
      <c r="D59" s="82"/>
      <c r="E59" s="82"/>
      <c r="F59" s="82"/>
      <c r="L59" s="83"/>
      <c r="N59" s="83"/>
      <c r="P59" s="83"/>
      <c r="R59" s="91"/>
      <c r="U59" s="190"/>
      <c r="V59" s="112"/>
      <c r="W59" s="112"/>
    </row>
    <row r="60" spans="1:23" ht="12.75" customHeight="1" thickBot="1">
      <c r="A60" s="111" t="b">
        <f>IF($N$4="yes",IF(A56=1,IF(V60=1,1,0)),1)</f>
        <v>0</v>
      </c>
      <c r="B60" s="189"/>
      <c r="C60" s="796"/>
      <c r="D60" s="797"/>
      <c r="E60" s="797"/>
      <c r="F60" s="798"/>
      <c r="G60" s="90" t="str">
        <f>IF(A60=0,IF(C60="","**",""),"")</f>
        <v/>
      </c>
      <c r="H60" s="165" t="s">
        <v>76</v>
      </c>
      <c r="I60" s="90" t="str">
        <f>IF(A60=0,IF(H60="please select","**",""),"")</f>
        <v/>
      </c>
      <c r="J60" s="221">
        <v>0</v>
      </c>
      <c r="K60" s="90" t="str">
        <f>IF(A60=0,IF(J60=0,"**",""),"")</f>
        <v/>
      </c>
      <c r="L60" s="222">
        <v>0</v>
      </c>
      <c r="M60" s="90" t="str">
        <f>IF(A60=0,IF(L60=0,"**",""),"")</f>
        <v/>
      </c>
      <c r="N60" s="222">
        <v>0</v>
      </c>
      <c r="O60" s="90" t="str">
        <f>IF(A60=0,IF(W60&lt;2,"",IF(N60=0,"**","")),"")</f>
        <v/>
      </c>
      <c r="P60" s="222">
        <v>0</v>
      </c>
      <c r="Q60" s="90" t="str">
        <f>IF(A60=0,IF(P60&lt;=0,"**",""),"")</f>
        <v/>
      </c>
      <c r="R60" s="224">
        <v>1</v>
      </c>
      <c r="S60" s="90" t="str">
        <f>IF(A60=0,IF(R60&lt;0.001,"**",IF(R60&gt;1,"**","")),"")</f>
        <v/>
      </c>
      <c r="T60" s="326">
        <f>IF(W60=2,ROUND((N60-P60)*R60,0),IF(W60=1,ROUND((L60-P60)*R60,0),0))</f>
        <v>0</v>
      </c>
      <c r="U60" s="190"/>
      <c r="V60" s="111">
        <f>IF(LEN(C60)&gt;0,IF(H60="please select",0,IF(J60=0,0,IF(L60=0,0,IF(W60=2,IF(N60=0,0),IF(P60=0,0,IF(R60&lt;0.001,0,1)))))),1)</f>
        <v>1</v>
      </c>
      <c r="W60" s="111">
        <f>IF(H60="New Purchase",1,IF(H60="Existing",2,0))</f>
        <v>0</v>
      </c>
    </row>
    <row r="61" spans="1:23" ht="12.75" customHeight="1">
      <c r="B61" s="188"/>
      <c r="C61" s="799"/>
      <c r="D61" s="800"/>
      <c r="E61" s="800"/>
      <c r="F61" s="801"/>
      <c r="G61" s="60"/>
      <c r="H61" s="60"/>
      <c r="I61" s="60"/>
      <c r="J61" s="60"/>
      <c r="K61" s="60"/>
      <c r="L61" s="60"/>
      <c r="M61" s="60"/>
      <c r="N61" s="60"/>
      <c r="O61" s="60"/>
      <c r="P61" s="113" t="str">
        <f>IF(P60=0,"",IF(W60=2,IF(P60&gt;=N60,"Residual Value at end of project should be lower than NBV at project start",""),IF(W60=1,IF(P60&gt;=L60,"Residual Value at end of project should be lower than Purchase Price",""),"ENTRY INCOMPLETE")))</f>
        <v/>
      </c>
      <c r="Q61" s="60"/>
      <c r="R61" s="60"/>
      <c r="S61" s="60"/>
      <c r="T61" s="60"/>
      <c r="U61" s="190"/>
    </row>
    <row r="62" spans="1:23" ht="12.75" customHeight="1" thickBot="1">
      <c r="B62" s="188"/>
      <c r="C62" s="802"/>
      <c r="D62" s="803"/>
      <c r="E62" s="803"/>
      <c r="F62" s="804"/>
      <c r="G62" s="60"/>
      <c r="H62" s="60"/>
      <c r="I62" s="60"/>
      <c r="J62" s="60"/>
      <c r="K62" s="60"/>
      <c r="L62" s="60"/>
      <c r="M62" s="60"/>
      <c r="N62" s="60"/>
      <c r="O62" s="60"/>
      <c r="P62" s="60"/>
      <c r="Q62" s="60"/>
      <c r="R62" s="60"/>
      <c r="S62" s="60"/>
      <c r="T62" s="60"/>
      <c r="U62" s="190"/>
    </row>
    <row r="63" spans="1:23" s="60" customFormat="1" ht="6.95" customHeight="1" thickBot="1">
      <c r="A63" s="112"/>
      <c r="B63" s="189"/>
      <c r="C63" s="82"/>
      <c r="D63" s="82"/>
      <c r="E63" s="82"/>
      <c r="F63" s="82"/>
      <c r="L63" s="83"/>
      <c r="N63" s="83"/>
      <c r="P63" s="83"/>
      <c r="R63" s="91"/>
      <c r="U63" s="190"/>
      <c r="V63" s="112"/>
      <c r="W63" s="112"/>
    </row>
    <row r="64" spans="1:23" ht="12.75" customHeight="1" thickBot="1">
      <c r="A64" s="111" t="b">
        <f>IF($N$4="yes",IF(A60=1,IF(V64=1,1,0)),1)</f>
        <v>0</v>
      </c>
      <c r="B64" s="189"/>
      <c r="C64" s="796"/>
      <c r="D64" s="797"/>
      <c r="E64" s="797"/>
      <c r="F64" s="798"/>
      <c r="G64" s="90" t="str">
        <f>IF(A64=0,IF(C64="","**",""),"")</f>
        <v/>
      </c>
      <c r="H64" s="165" t="s">
        <v>76</v>
      </c>
      <c r="I64" s="90" t="str">
        <f>IF(A64=0,IF(H64="please select","**",""),"")</f>
        <v/>
      </c>
      <c r="J64" s="221">
        <v>0</v>
      </c>
      <c r="K64" s="90" t="str">
        <f>IF(A64=0,IF(J64=0,"**",""),"")</f>
        <v/>
      </c>
      <c r="L64" s="222">
        <v>0</v>
      </c>
      <c r="M64" s="90" t="str">
        <f>IF(A64=0,IF(L64=0,"**",""),"")</f>
        <v/>
      </c>
      <c r="N64" s="222">
        <v>0</v>
      </c>
      <c r="O64" s="90" t="str">
        <f>IF(A64=0,IF(W64&lt;2,"",IF(N64=0,"**","")),"")</f>
        <v/>
      </c>
      <c r="P64" s="222">
        <v>0</v>
      </c>
      <c r="Q64" s="90" t="str">
        <f>IF(A64=0,IF(P64&lt;=0,"**",""),"")</f>
        <v/>
      </c>
      <c r="R64" s="224">
        <v>1</v>
      </c>
      <c r="S64" s="90" t="str">
        <f>IF(A64=0,IF(R64&lt;0.001,"**",IF(R64&gt;1,"**","")),"")</f>
        <v/>
      </c>
      <c r="T64" s="326">
        <f>IF(W64=2,ROUND((N64-P64)*R64,0),IF(W64=1,ROUND((L64-P64)*R64,0),0))</f>
        <v>0</v>
      </c>
      <c r="U64" s="190"/>
      <c r="V64" s="111">
        <f>IF(LEN(C64)&gt;0,IF(H64="please select",0,IF(J64=0,0,IF(L64=0,0,IF(W64=2,IF(N64=0,0),IF(P64=0,0,IF(R64&lt;0.001,0,1)))))),1)</f>
        <v>1</v>
      </c>
      <c r="W64" s="111">
        <f>IF(H64="New Purchase",1,IF(H64="Existing",2,0))</f>
        <v>0</v>
      </c>
    </row>
    <row r="65" spans="1:23" ht="12.75" customHeight="1">
      <c r="B65" s="188"/>
      <c r="C65" s="799"/>
      <c r="D65" s="800"/>
      <c r="E65" s="800"/>
      <c r="F65" s="801"/>
      <c r="G65" s="60"/>
      <c r="H65" s="60"/>
      <c r="I65" s="60"/>
      <c r="J65" s="60"/>
      <c r="K65" s="60"/>
      <c r="L65" s="60"/>
      <c r="M65" s="60"/>
      <c r="N65" s="60"/>
      <c r="O65" s="60"/>
      <c r="P65" s="113" t="str">
        <f>IF(P64=0,"",IF(W64=2,IF(P64&gt;=N64,"Residual Value at end of project should be lower than NBV at project start",""),IF(W64=1,IF(P64&gt;=L64,"Residual Value at end of project should be lower than Purchase Price",""),"ENTRY INCOMPLETE")))</f>
        <v/>
      </c>
      <c r="Q65" s="60"/>
      <c r="R65" s="60"/>
      <c r="S65" s="60"/>
      <c r="T65" s="60"/>
      <c r="U65" s="190"/>
    </row>
    <row r="66" spans="1:23" ht="12.75" customHeight="1" thickBot="1">
      <c r="B66" s="188"/>
      <c r="C66" s="802"/>
      <c r="D66" s="803"/>
      <c r="E66" s="803"/>
      <c r="F66" s="804"/>
      <c r="G66" s="60"/>
      <c r="H66" s="60"/>
      <c r="I66" s="60"/>
      <c r="J66" s="60"/>
      <c r="K66" s="60"/>
      <c r="L66" s="60"/>
      <c r="M66" s="60"/>
      <c r="N66" s="60"/>
      <c r="O66" s="60"/>
      <c r="P66" s="60"/>
      <c r="Q66" s="60"/>
      <c r="R66" s="60"/>
      <c r="S66" s="60"/>
      <c r="T66" s="60"/>
      <c r="U66" s="190"/>
    </row>
    <row r="67" spans="1:23" s="60" customFormat="1" ht="6.95" customHeight="1" thickBot="1">
      <c r="A67" s="112"/>
      <c r="B67" s="189"/>
      <c r="C67" s="82"/>
      <c r="D67" s="82"/>
      <c r="E67" s="82"/>
      <c r="F67" s="82"/>
      <c r="L67" s="83"/>
      <c r="N67" s="83"/>
      <c r="P67" s="83"/>
      <c r="R67" s="91"/>
      <c r="U67" s="190"/>
      <c r="V67" s="112"/>
      <c r="W67" s="112"/>
    </row>
    <row r="68" spans="1:23" ht="12.75" customHeight="1" thickBot="1">
      <c r="A68" s="111" t="b">
        <f>IF($N$4="yes",IF(A64=1,IF(V68=1,1,0)),1)</f>
        <v>0</v>
      </c>
      <c r="B68" s="189"/>
      <c r="C68" s="796"/>
      <c r="D68" s="797"/>
      <c r="E68" s="797"/>
      <c r="F68" s="798"/>
      <c r="G68" s="90" t="str">
        <f>IF(A68=0,IF(C68="","**",""),"")</f>
        <v/>
      </c>
      <c r="H68" s="165" t="s">
        <v>76</v>
      </c>
      <c r="I68" s="90" t="str">
        <f>IF(A68=0,IF(H68="please select","**",""),"")</f>
        <v/>
      </c>
      <c r="J68" s="221">
        <v>0</v>
      </c>
      <c r="K68" s="90" t="str">
        <f>IF(A68=0,IF(J68=0,"**",""),"")</f>
        <v/>
      </c>
      <c r="L68" s="222">
        <v>0</v>
      </c>
      <c r="M68" s="90" t="str">
        <f>IF(A68=0,IF(L68=0,"**",""),"")</f>
        <v/>
      </c>
      <c r="N68" s="222">
        <v>0</v>
      </c>
      <c r="O68" s="90" t="str">
        <f>IF(A68=0,IF(W68&lt;2,"",IF(N68=0,"**","")),"")</f>
        <v/>
      </c>
      <c r="P68" s="222">
        <v>0</v>
      </c>
      <c r="Q68" s="90" t="str">
        <f>IF(A68=0,IF(P68&lt;=0,"**",""),"")</f>
        <v/>
      </c>
      <c r="R68" s="224">
        <v>1</v>
      </c>
      <c r="S68" s="90" t="str">
        <f>IF(A68=0,IF(R68&lt;0.001,"**",IF(R68&gt;1,"**","")),"")</f>
        <v/>
      </c>
      <c r="T68" s="326">
        <f>IF(W68=2,ROUND((N68-P68)*R68,0),IF(W68=1,ROUND((L68-P68)*R68,0),0))</f>
        <v>0</v>
      </c>
      <c r="U68" s="190"/>
      <c r="V68" s="111">
        <f>IF(LEN(C68)&gt;0,IF(H68="please select",0,IF(J68=0,0,IF(L68=0,0,IF(W68=2,IF(N68=0,0),IF(P68=0,0,IF(R68&lt;0.001,0,1)))))),1)</f>
        <v>1</v>
      </c>
      <c r="W68" s="111">
        <f>IF(H68="New Purchase",1,IF(H68="Existing",2,0))</f>
        <v>0</v>
      </c>
    </row>
    <row r="69" spans="1:23" ht="12.75" customHeight="1">
      <c r="B69" s="188"/>
      <c r="C69" s="799"/>
      <c r="D69" s="800"/>
      <c r="E69" s="800"/>
      <c r="F69" s="801"/>
      <c r="G69" s="60"/>
      <c r="H69" s="60"/>
      <c r="I69" s="60"/>
      <c r="J69" s="60"/>
      <c r="K69" s="60"/>
      <c r="L69" s="60"/>
      <c r="M69" s="60"/>
      <c r="N69" s="60"/>
      <c r="O69" s="60"/>
      <c r="P69" s="113" t="str">
        <f>IF(P68=0,"",IF(W68=2,IF(P68&gt;=N68,"Residual Value at end of project should be lower than NBV at project start",""),IF(W68=1,IF(P68&gt;=L68,"Residual Value at end of project should be lower than Purchase Price",""),"ENTRY INCOMPLETE")))</f>
        <v/>
      </c>
      <c r="Q69" s="60"/>
      <c r="R69" s="60"/>
      <c r="S69" s="60"/>
      <c r="T69" s="60"/>
      <c r="U69" s="190"/>
    </row>
    <row r="70" spans="1:23" ht="12.75" customHeight="1" thickBot="1">
      <c r="B70" s="188"/>
      <c r="C70" s="802"/>
      <c r="D70" s="803"/>
      <c r="E70" s="803"/>
      <c r="F70" s="804"/>
      <c r="G70" s="60"/>
      <c r="H70" s="60"/>
      <c r="I70" s="60"/>
      <c r="J70" s="60"/>
      <c r="K70" s="60"/>
      <c r="L70" s="60"/>
      <c r="M70" s="60"/>
      <c r="N70" s="60"/>
      <c r="O70" s="60"/>
      <c r="P70" s="60"/>
      <c r="Q70" s="60"/>
      <c r="R70" s="60"/>
      <c r="S70" s="60"/>
      <c r="T70" s="60"/>
      <c r="U70" s="190"/>
    </row>
    <row r="71" spans="1:23" s="60" customFormat="1" ht="6.95" customHeight="1" thickBot="1">
      <c r="A71" s="112"/>
      <c r="B71" s="189"/>
      <c r="C71" s="82"/>
      <c r="D71" s="82"/>
      <c r="E71" s="82"/>
      <c r="F71" s="82"/>
      <c r="L71" s="83"/>
      <c r="N71" s="83"/>
      <c r="P71" s="83"/>
      <c r="R71" s="91"/>
      <c r="U71" s="190"/>
      <c r="V71" s="112"/>
      <c r="W71" s="112"/>
    </row>
    <row r="72" spans="1:23" ht="12.75" customHeight="1" thickBot="1">
      <c r="A72" s="111" t="b">
        <f>IF($N$4="yes",IF(A68=1,IF(V72=1,1,0)),1)</f>
        <v>0</v>
      </c>
      <c r="B72" s="189"/>
      <c r="C72" s="796"/>
      <c r="D72" s="797"/>
      <c r="E72" s="797"/>
      <c r="F72" s="798"/>
      <c r="G72" s="90" t="str">
        <f>IF(A72=0,IF(C72="","**",""),"")</f>
        <v/>
      </c>
      <c r="H72" s="165" t="s">
        <v>76</v>
      </c>
      <c r="I72" s="90" t="str">
        <f>IF(A72=0,IF(H72="please select","**",""),"")</f>
        <v/>
      </c>
      <c r="J72" s="221">
        <v>0</v>
      </c>
      <c r="K72" s="90" t="str">
        <f>IF(A72=0,IF(J72=0,"**",""),"")</f>
        <v/>
      </c>
      <c r="L72" s="222">
        <v>0</v>
      </c>
      <c r="M72" s="90" t="str">
        <f>IF(A72=0,IF(L72=0,"**",""),"")</f>
        <v/>
      </c>
      <c r="N72" s="222">
        <v>0</v>
      </c>
      <c r="O72" s="90" t="str">
        <f>IF(A72=0,IF(W72&lt;2,"",IF(N72=0,"**","")),"")</f>
        <v/>
      </c>
      <c r="P72" s="222">
        <v>0</v>
      </c>
      <c r="Q72" s="90" t="str">
        <f>IF(A72=0,IF(P72&lt;=0,"**",""),"")</f>
        <v/>
      </c>
      <c r="R72" s="224">
        <v>1</v>
      </c>
      <c r="S72" s="90" t="str">
        <f>IF(A72=0,IF(R72&lt;0.001,"**",IF(R72&gt;1,"**","")),"")</f>
        <v/>
      </c>
      <c r="T72" s="326">
        <f>IF(W72=2,ROUND((N72-P72)*R72,0),IF(W72=1,ROUND((L72-P72)*R72,0),0))</f>
        <v>0</v>
      </c>
      <c r="U72" s="190"/>
      <c r="V72" s="111">
        <f>IF(LEN(C72)&gt;0,IF(H72="please select",0,IF(J72=0,0,IF(L72=0,0,IF(W72=2,IF(N72=0,0),IF(P72=0,0,IF(R72&lt;0.001,0,1)))))),1)</f>
        <v>1</v>
      </c>
      <c r="W72" s="111">
        <f>IF(H72="New Purchase",1,IF(H72="Existing",2,0))</f>
        <v>0</v>
      </c>
    </row>
    <row r="73" spans="1:23" ht="12.75" customHeight="1">
      <c r="B73" s="188"/>
      <c r="C73" s="799"/>
      <c r="D73" s="800"/>
      <c r="E73" s="800"/>
      <c r="F73" s="801"/>
      <c r="G73" s="60"/>
      <c r="H73" s="60"/>
      <c r="I73" s="60"/>
      <c r="J73" s="60"/>
      <c r="K73" s="60"/>
      <c r="L73" s="60"/>
      <c r="M73" s="60"/>
      <c r="N73" s="60"/>
      <c r="O73" s="60"/>
      <c r="P73" s="113" t="str">
        <f>IF(P72=0,"",IF(W72=2,IF(P72&gt;=N72,"Residual Value at end of project should be lower than NBV at project start",""),IF(W72=1,IF(P72&gt;=L72,"Residual Value at end of project should be lower than Purchase Price",""),"ENTRY INCOMPLETE")))</f>
        <v/>
      </c>
      <c r="Q73" s="60"/>
      <c r="R73" s="60"/>
      <c r="S73" s="60"/>
      <c r="T73" s="60"/>
      <c r="U73" s="190"/>
    </row>
    <row r="74" spans="1:23" ht="12.75" customHeight="1" thickBot="1">
      <c r="B74" s="188"/>
      <c r="C74" s="802"/>
      <c r="D74" s="803"/>
      <c r="E74" s="803"/>
      <c r="F74" s="804"/>
      <c r="G74" s="60"/>
      <c r="H74" s="60"/>
      <c r="I74" s="60"/>
      <c r="J74" s="60"/>
      <c r="K74" s="60"/>
      <c r="L74" s="60"/>
      <c r="M74" s="60"/>
      <c r="N74" s="60"/>
      <c r="O74" s="60"/>
      <c r="P74" s="60"/>
      <c r="Q74" s="60"/>
      <c r="R74" s="60"/>
      <c r="S74" s="60"/>
      <c r="T74" s="60"/>
      <c r="U74" s="190"/>
    </row>
    <row r="75" spans="1:23" s="60" customFormat="1" ht="6.95" customHeight="1" thickBot="1">
      <c r="A75" s="112"/>
      <c r="B75" s="189"/>
      <c r="C75" s="82"/>
      <c r="D75" s="82"/>
      <c r="E75" s="82"/>
      <c r="F75" s="82"/>
      <c r="H75" s="215"/>
      <c r="L75" s="83"/>
      <c r="N75" s="83"/>
      <c r="P75" s="83"/>
      <c r="R75" s="91"/>
      <c r="U75" s="190"/>
      <c r="V75" s="112"/>
      <c r="W75" s="112"/>
    </row>
    <row r="76" spans="1:23" ht="12.75" customHeight="1" thickBot="1">
      <c r="A76" s="111" t="b">
        <f>IF($N$4="yes",IF(A72=1,IF(V76=1,1,0)),1)</f>
        <v>0</v>
      </c>
      <c r="B76" s="189"/>
      <c r="C76" s="796"/>
      <c r="D76" s="797"/>
      <c r="E76" s="797"/>
      <c r="F76" s="798"/>
      <c r="G76" s="90" t="str">
        <f>IF(A76=0,IF(C76="","**",""),"")</f>
        <v/>
      </c>
      <c r="H76" s="165" t="s">
        <v>76</v>
      </c>
      <c r="I76" s="90" t="str">
        <f>IF(A76=0,IF(H76="please select","**",""),"")</f>
        <v/>
      </c>
      <c r="J76" s="221">
        <v>0</v>
      </c>
      <c r="K76" s="90" t="str">
        <f>IF(A76=0,IF(J76=0,"**",""),"")</f>
        <v/>
      </c>
      <c r="L76" s="222">
        <v>0</v>
      </c>
      <c r="M76" s="90" t="str">
        <f>IF(A76=0,IF(L76=0,"**",""),"")</f>
        <v/>
      </c>
      <c r="N76" s="222">
        <v>0</v>
      </c>
      <c r="O76" s="90" t="str">
        <f>IF(A76=0,IF(W76&lt;2,"",IF(N76=0,"**","")),"")</f>
        <v/>
      </c>
      <c r="P76" s="222">
        <v>0</v>
      </c>
      <c r="Q76" s="90" t="str">
        <f>IF(A76=0,IF(P76&lt;=0,"**",""),"")</f>
        <v/>
      </c>
      <c r="R76" s="224">
        <v>1</v>
      </c>
      <c r="S76" s="90" t="str">
        <f>IF(A76=0,IF(R76&lt;0.001,"**",IF(R76&gt;1,"**","")),"")</f>
        <v/>
      </c>
      <c r="T76" s="326">
        <f>IF(W76=2,ROUND((N76-P76)*R76,0),IF(W76=1,ROUND((L76-P76)*R76,0),0))</f>
        <v>0</v>
      </c>
      <c r="U76" s="190"/>
      <c r="V76" s="111">
        <f>IF(LEN(C76)&gt;0,IF(H76="please select",0,IF(J76=0,0,IF(L76=0,0,IF(W76=2,IF(N76=0,0),IF(P76=0,0,IF(R76&lt;0.001,0,1)))))),1)</f>
        <v>1</v>
      </c>
      <c r="W76" s="111">
        <f>IF(H76="New Purchase",1,IF(H76="Existing",2,0))</f>
        <v>0</v>
      </c>
    </row>
    <row r="77" spans="1:23" ht="12.75" customHeight="1">
      <c r="B77" s="188"/>
      <c r="C77" s="799"/>
      <c r="D77" s="800"/>
      <c r="E77" s="800"/>
      <c r="F77" s="801"/>
      <c r="G77" s="60"/>
      <c r="H77" s="60"/>
      <c r="I77" s="60"/>
      <c r="J77" s="60"/>
      <c r="K77" s="60"/>
      <c r="L77" s="60"/>
      <c r="M77" s="60"/>
      <c r="N77" s="60"/>
      <c r="O77" s="60"/>
      <c r="P77" s="113" t="str">
        <f>IF(P76=0,"",IF(W76=2,IF(P76&gt;=N76,"Residual Value at end of project should be lower than NBV at project start",""),IF(W76=1,IF(P76&gt;=L76,"Residual Value at end of project should be lower than Purchase Price",""),"ENTRY INCOMPLETE")))</f>
        <v/>
      </c>
      <c r="Q77" s="60"/>
      <c r="R77" s="60"/>
      <c r="S77" s="60"/>
      <c r="T77" s="60"/>
      <c r="U77" s="190"/>
    </row>
    <row r="78" spans="1:23" ht="12.75" customHeight="1" thickBot="1">
      <c r="B78" s="188"/>
      <c r="C78" s="802"/>
      <c r="D78" s="803"/>
      <c r="E78" s="803"/>
      <c r="F78" s="804"/>
      <c r="G78" s="60"/>
      <c r="H78" s="60"/>
      <c r="I78" s="60"/>
      <c r="J78" s="60"/>
      <c r="K78" s="60"/>
      <c r="L78" s="60"/>
      <c r="M78" s="60"/>
      <c r="N78" s="60"/>
      <c r="O78" s="60"/>
      <c r="P78" s="60"/>
      <c r="Q78" s="60"/>
      <c r="R78" s="60"/>
      <c r="S78" s="60"/>
      <c r="T78" s="60"/>
      <c r="U78" s="190"/>
    </row>
    <row r="79" spans="1:23" s="60" customFormat="1" ht="6.95" customHeight="1" thickBot="1">
      <c r="A79" s="112"/>
      <c r="B79" s="189"/>
      <c r="C79" s="82"/>
      <c r="D79" s="82"/>
      <c r="E79" s="82"/>
      <c r="F79" s="82"/>
      <c r="L79" s="83"/>
      <c r="N79" s="83"/>
      <c r="P79" s="83"/>
      <c r="R79" s="91"/>
      <c r="U79" s="190"/>
      <c r="V79" s="112"/>
      <c r="W79" s="112"/>
    </row>
    <row r="80" spans="1:23" ht="12.75" customHeight="1" thickBot="1">
      <c r="A80" s="111" t="b">
        <f>IF($N$4="yes",IF(A76=1,IF(V80=1,1,0)),1)</f>
        <v>0</v>
      </c>
      <c r="B80" s="189"/>
      <c r="C80" s="796"/>
      <c r="D80" s="797"/>
      <c r="E80" s="797"/>
      <c r="F80" s="798"/>
      <c r="G80" s="90" t="str">
        <f>IF(A80=0,IF(C80="","**",""),"")</f>
        <v/>
      </c>
      <c r="H80" s="165" t="s">
        <v>76</v>
      </c>
      <c r="I80" s="90" t="str">
        <f>IF(A80=0,IF(H80="please select","**",""),"")</f>
        <v/>
      </c>
      <c r="J80" s="221">
        <v>0</v>
      </c>
      <c r="K80" s="90" t="str">
        <f>IF(A80=0,IF(J80=0,"**",""),"")</f>
        <v/>
      </c>
      <c r="L80" s="222">
        <v>0</v>
      </c>
      <c r="M80" s="90" t="str">
        <f>IF(A80=0,IF(L80=0,"**",""),"")</f>
        <v/>
      </c>
      <c r="N80" s="222">
        <v>0</v>
      </c>
      <c r="O80" s="90" t="str">
        <f>IF(A80=0,IF(W80&lt;2,"",IF(N80=0,"**","")),"")</f>
        <v/>
      </c>
      <c r="P80" s="222">
        <v>0</v>
      </c>
      <c r="Q80" s="90" t="str">
        <f>IF(A80=0,IF(P80&lt;=0,"**",""),"")</f>
        <v/>
      </c>
      <c r="R80" s="224">
        <v>1</v>
      </c>
      <c r="S80" s="90" t="str">
        <f>IF(A80=0,IF(R80&lt;0.001,"**",IF(R80&gt;1,"**","")),"")</f>
        <v/>
      </c>
      <c r="T80" s="326">
        <f>IF(W80=2,ROUND((N80-P80)*R80,0),IF(W80=1,ROUND((L80-P80)*R80,0),0))</f>
        <v>0</v>
      </c>
      <c r="U80" s="190"/>
      <c r="V80" s="111">
        <f>IF(LEN(C80)&gt;0,IF(H80="please select",0,IF(J80=0,0,IF(L80=0,0,IF(W80=2,IF(N80=0,0),IF(P80=0,0,IF(R80&lt;0.001,0,1)))))),1)</f>
        <v>1</v>
      </c>
      <c r="W80" s="111">
        <f>IF(H80="New Purchase",1,IF(H80="Existing",2,0))</f>
        <v>0</v>
      </c>
    </row>
    <row r="81" spans="1:23" ht="12.75" customHeight="1">
      <c r="B81" s="188"/>
      <c r="C81" s="799"/>
      <c r="D81" s="800"/>
      <c r="E81" s="800"/>
      <c r="F81" s="801"/>
      <c r="G81" s="60"/>
      <c r="H81" s="60"/>
      <c r="I81" s="60"/>
      <c r="J81" s="60"/>
      <c r="K81" s="60"/>
      <c r="L81" s="60"/>
      <c r="M81" s="60"/>
      <c r="N81" s="60"/>
      <c r="O81" s="60"/>
      <c r="P81" s="113" t="str">
        <f>IF(P80=0,"",IF(W80=2,IF(P80&gt;=N80,"Residual Value at end of project should be lower than NBV at project start",""),IF(W80=1,IF(P80&gt;=L80,"Residual Value at end of project should be lower than Purchase Price",""),"ENTRY INCOMPLETE")))</f>
        <v/>
      </c>
      <c r="Q81" s="60"/>
      <c r="R81" s="60"/>
      <c r="S81" s="60"/>
      <c r="T81" s="60"/>
      <c r="U81" s="190"/>
    </row>
    <row r="82" spans="1:23" ht="12.75" customHeight="1" thickBot="1">
      <c r="B82" s="188"/>
      <c r="C82" s="802"/>
      <c r="D82" s="803"/>
      <c r="E82" s="803"/>
      <c r="F82" s="804"/>
      <c r="G82" s="60"/>
      <c r="H82" s="60"/>
      <c r="I82" s="60"/>
      <c r="J82" s="60"/>
      <c r="K82" s="60"/>
      <c r="L82" s="60"/>
      <c r="M82" s="60"/>
      <c r="N82" s="60"/>
      <c r="O82" s="60"/>
      <c r="P82" s="60"/>
      <c r="Q82" s="60"/>
      <c r="R82" s="60"/>
      <c r="S82" s="60"/>
      <c r="T82" s="60"/>
      <c r="U82" s="190"/>
    </row>
    <row r="83" spans="1:23" s="60" customFormat="1" ht="6.95" customHeight="1" thickBot="1">
      <c r="A83" s="112"/>
      <c r="B83" s="189"/>
      <c r="C83" s="82"/>
      <c r="D83" s="82"/>
      <c r="E83" s="82"/>
      <c r="F83" s="82"/>
      <c r="L83" s="83"/>
      <c r="N83" s="83"/>
      <c r="P83" s="83"/>
      <c r="R83" s="91"/>
      <c r="U83" s="190"/>
      <c r="V83" s="112"/>
      <c r="W83" s="112"/>
    </row>
    <row r="84" spans="1:23" ht="12.75" customHeight="1" thickBot="1">
      <c r="A84" s="111" t="b">
        <f>IF($N$4="yes",IF(A80=1,IF(V84=1,1,0)),1)</f>
        <v>0</v>
      </c>
      <c r="B84" s="189"/>
      <c r="C84" s="796"/>
      <c r="D84" s="797"/>
      <c r="E84" s="797"/>
      <c r="F84" s="798"/>
      <c r="G84" s="90" t="str">
        <f>IF(A84=0,IF(C84="","**",""),"")</f>
        <v/>
      </c>
      <c r="H84" s="165" t="s">
        <v>76</v>
      </c>
      <c r="I84" s="90" t="str">
        <f>IF(A84=0,IF(H84="please select","**",""),"")</f>
        <v/>
      </c>
      <c r="J84" s="221">
        <v>0</v>
      </c>
      <c r="K84" s="90" t="str">
        <f>IF(A84=0,IF(J84=0,"**",""),"")</f>
        <v/>
      </c>
      <c r="L84" s="222">
        <v>0</v>
      </c>
      <c r="M84" s="90" t="str">
        <f>IF(A84=0,IF(L84=0,"**",""),"")</f>
        <v/>
      </c>
      <c r="N84" s="222">
        <v>0</v>
      </c>
      <c r="O84" s="90" t="str">
        <f>IF(A84=0,IF(W84&lt;2,"",IF(N84=0,"**","")),"")</f>
        <v/>
      </c>
      <c r="P84" s="222">
        <v>0</v>
      </c>
      <c r="Q84" s="90" t="str">
        <f>IF(A84=0,IF(P84&lt;=0,"**",""),"")</f>
        <v/>
      </c>
      <c r="R84" s="224">
        <v>1</v>
      </c>
      <c r="S84" s="90" t="str">
        <f>IF(A84=0,IF(R84&lt;0.001,"**",IF(R84&gt;1,"**","")),"")</f>
        <v/>
      </c>
      <c r="T84" s="326">
        <f>IF(W84=2,ROUND((N84-P84)*R84,0),IF(W84=1,ROUND((L84-P84)*R84,0),0))</f>
        <v>0</v>
      </c>
      <c r="U84" s="190"/>
      <c r="V84" s="111">
        <f>IF(LEN(C84)&gt;0,IF(H84="please select",0,IF(J84=0,0,IF(L84=0,0,IF(W84=2,IF(N84=0,0),IF(P84=0,0,IF(R84&lt;0.001,0,1)))))),1)</f>
        <v>1</v>
      </c>
      <c r="W84" s="111">
        <f>IF(H84="New Purchase",1,IF(H84="Existing",2,0))</f>
        <v>0</v>
      </c>
    </row>
    <row r="85" spans="1:23" ht="12.75" customHeight="1">
      <c r="B85" s="188"/>
      <c r="C85" s="799"/>
      <c r="D85" s="800"/>
      <c r="E85" s="800"/>
      <c r="F85" s="801"/>
      <c r="G85" s="60"/>
      <c r="H85" s="60"/>
      <c r="I85" s="60"/>
      <c r="J85" s="60"/>
      <c r="K85" s="60"/>
      <c r="L85" s="60"/>
      <c r="M85" s="60"/>
      <c r="N85" s="60"/>
      <c r="O85" s="60"/>
      <c r="P85" s="113" t="str">
        <f>IF(P84=0,"",IF(W84=2,IF(P84&gt;=N84,"Residual Value at end of project should be lower than NBV at project start",""),IF(W84=1,IF(P84&gt;=L84,"Residual Value at end of project should be lower than Purchase Price",""),"ENTRY INCOMPLETE")))</f>
        <v/>
      </c>
      <c r="Q85" s="60"/>
      <c r="R85" s="60"/>
      <c r="S85" s="60"/>
      <c r="T85" s="60"/>
      <c r="U85" s="190"/>
    </row>
    <row r="86" spans="1:23" ht="12.75" customHeight="1" thickBot="1">
      <c r="B86" s="188"/>
      <c r="C86" s="802"/>
      <c r="D86" s="803"/>
      <c r="E86" s="803"/>
      <c r="F86" s="804"/>
      <c r="G86" s="60"/>
      <c r="H86" s="60"/>
      <c r="I86" s="60"/>
      <c r="J86" s="60"/>
      <c r="K86" s="60"/>
      <c r="L86" s="60"/>
      <c r="M86" s="60"/>
      <c r="N86" s="60"/>
      <c r="O86" s="60"/>
      <c r="P86" s="60"/>
      <c r="Q86" s="60"/>
      <c r="R86" s="60"/>
      <c r="S86" s="60"/>
      <c r="T86" s="60"/>
      <c r="U86" s="190"/>
    </row>
    <row r="87" spans="1:23" s="60" customFormat="1" ht="6.95" customHeight="1" thickBot="1">
      <c r="A87" s="112"/>
      <c r="B87" s="189"/>
      <c r="C87" s="82"/>
      <c r="D87" s="82"/>
      <c r="E87" s="82"/>
      <c r="F87" s="82"/>
      <c r="L87" s="83"/>
      <c r="N87" s="83"/>
      <c r="P87" s="83"/>
      <c r="R87" s="91"/>
      <c r="U87" s="190"/>
      <c r="V87" s="112"/>
      <c r="W87" s="112"/>
    </row>
    <row r="88" spans="1:23" ht="12.75" customHeight="1" thickBot="1">
      <c r="A88" s="111" t="b">
        <f>IF($N$4="yes",IF(A84=1,IF(V88=1,1,0)),1)</f>
        <v>0</v>
      </c>
      <c r="B88" s="189"/>
      <c r="C88" s="796"/>
      <c r="D88" s="797"/>
      <c r="E88" s="797"/>
      <c r="F88" s="798"/>
      <c r="G88" s="90" t="str">
        <f>IF(A88=0,IF(C88="","**",""),"")</f>
        <v/>
      </c>
      <c r="H88" s="165" t="s">
        <v>76</v>
      </c>
      <c r="I88" s="90" t="str">
        <f>IF(A88=0,IF(H88="please select","**",""),"")</f>
        <v/>
      </c>
      <c r="J88" s="221">
        <v>0</v>
      </c>
      <c r="K88" s="90" t="str">
        <f>IF(A88=0,IF(J88=0,"**",""),"")</f>
        <v/>
      </c>
      <c r="L88" s="222">
        <v>0</v>
      </c>
      <c r="M88" s="90" t="str">
        <f>IF(A88=0,IF(L88=0,"**",""),"")</f>
        <v/>
      </c>
      <c r="N88" s="222">
        <v>0</v>
      </c>
      <c r="O88" s="90" t="str">
        <f>IF(A88=0,IF(W88&lt;2,"",IF(N88=0,"**","")),"")</f>
        <v/>
      </c>
      <c r="P88" s="222">
        <v>0</v>
      </c>
      <c r="Q88" s="90" t="str">
        <f>IF(A88=0,IF(P88&lt;=0,"**",""),"")</f>
        <v/>
      </c>
      <c r="R88" s="224">
        <v>1</v>
      </c>
      <c r="S88" s="90" t="str">
        <f>IF(A88=0,IF(R88&lt;0.001,"**",IF(R88&gt;1,"**","")),"")</f>
        <v/>
      </c>
      <c r="T88" s="326">
        <f>IF(W88=2,ROUND((N88-P88)*R88,0),IF(W88=1,ROUND((L88-P88)*R88,0),0))</f>
        <v>0</v>
      </c>
      <c r="U88" s="190"/>
      <c r="V88" s="111">
        <f>IF(LEN(C88)&gt;0,IF(H88="please select",0,IF(J88=0,0,IF(L88=0,0,IF(W88=2,IF(N88=0,0),IF(P88=0,0,IF(R88&lt;0.001,0,1)))))),1)</f>
        <v>1</v>
      </c>
      <c r="W88" s="111">
        <f>IF(H88="New Purchase",1,IF(H88="Existing",2,0))</f>
        <v>0</v>
      </c>
    </row>
    <row r="89" spans="1:23" ht="12.75" customHeight="1">
      <c r="B89" s="188"/>
      <c r="C89" s="799"/>
      <c r="D89" s="800"/>
      <c r="E89" s="800"/>
      <c r="F89" s="801"/>
      <c r="G89" s="60"/>
      <c r="H89" s="60"/>
      <c r="I89" s="60"/>
      <c r="J89" s="60"/>
      <c r="K89" s="60"/>
      <c r="L89" s="60"/>
      <c r="M89" s="60"/>
      <c r="N89" s="60"/>
      <c r="O89" s="60"/>
      <c r="P89" s="113" t="str">
        <f>IF(P88=0,"",IF(W88=2,IF(P88&gt;=N88,"Residual Value at end of project should be lower than NBV at project start",""),IF(W88=1,IF(P88&gt;=L88,"Residual Value at end of project should be lower than Purchase Price",""),"ENTRY INCOMPLETE")))</f>
        <v/>
      </c>
      <c r="Q89" s="60"/>
      <c r="R89" s="60"/>
      <c r="S89" s="60"/>
      <c r="T89" s="60"/>
      <c r="U89" s="190"/>
    </row>
    <row r="90" spans="1:23" ht="12.75" customHeight="1" thickBot="1">
      <c r="B90" s="188"/>
      <c r="C90" s="802"/>
      <c r="D90" s="803"/>
      <c r="E90" s="803"/>
      <c r="F90" s="804"/>
      <c r="G90" s="60"/>
      <c r="H90" s="60"/>
      <c r="I90" s="60"/>
      <c r="J90" s="60"/>
      <c r="K90" s="60"/>
      <c r="L90" s="60"/>
      <c r="M90" s="60"/>
      <c r="N90" s="60"/>
      <c r="O90" s="60"/>
      <c r="P90" s="60"/>
      <c r="Q90" s="60"/>
      <c r="R90" s="60"/>
      <c r="S90" s="60"/>
      <c r="T90" s="60"/>
      <c r="U90" s="190"/>
    </row>
    <row r="91" spans="1:23" ht="16.5" thickBot="1">
      <c r="B91" s="188"/>
      <c r="C91" s="60"/>
      <c r="D91" s="60"/>
      <c r="E91" s="60"/>
      <c r="F91" s="60"/>
      <c r="G91" s="60"/>
      <c r="H91" s="60"/>
      <c r="I91" s="60"/>
      <c r="J91" s="60"/>
      <c r="K91" s="60"/>
      <c r="L91" s="60"/>
      <c r="M91" s="60"/>
      <c r="N91" s="60"/>
      <c r="O91" s="60"/>
      <c r="P91" s="60"/>
      <c r="Q91" s="60"/>
      <c r="R91" s="450" t="s">
        <v>274</v>
      </c>
      <c r="S91" s="60"/>
      <c r="T91" s="327">
        <f>SUM(T12:T90)</f>
        <v>0</v>
      </c>
      <c r="U91" s="190"/>
    </row>
    <row r="92" spans="1:23" ht="15.95" customHeight="1" thickBot="1">
      <c r="B92" s="193"/>
      <c r="C92" s="194"/>
      <c r="D92" s="194"/>
      <c r="E92" s="194"/>
      <c r="F92" s="194"/>
      <c r="G92" s="194"/>
      <c r="H92" s="194"/>
      <c r="I92" s="194"/>
      <c r="J92" s="194"/>
      <c r="K92" s="194"/>
      <c r="L92" s="194"/>
      <c r="M92" s="194"/>
      <c r="N92" s="194"/>
      <c r="O92" s="194"/>
      <c r="P92" s="194"/>
      <c r="Q92" s="194"/>
      <c r="R92" s="194"/>
      <c r="S92" s="194"/>
      <c r="T92" s="194"/>
      <c r="U92" s="195"/>
    </row>
    <row r="93" spans="1:23" ht="13.5" thickTop="1"/>
  </sheetData>
  <sheetProtection selectLockedCells="1"/>
  <mergeCells count="23">
    <mergeCell ref="R1:U1"/>
    <mergeCell ref="C28:F30"/>
    <mergeCell ref="C20:F22"/>
    <mergeCell ref="C24:F26"/>
    <mergeCell ref="C16:F18"/>
    <mergeCell ref="C11:F11"/>
    <mergeCell ref="C12:F14"/>
    <mergeCell ref="C32:F34"/>
    <mergeCell ref="C88:F90"/>
    <mergeCell ref="C4:I4"/>
    <mergeCell ref="C72:F74"/>
    <mergeCell ref="C76:F78"/>
    <mergeCell ref="C80:F82"/>
    <mergeCell ref="C84:F86"/>
    <mergeCell ref="C56:F58"/>
    <mergeCell ref="C60:F62"/>
    <mergeCell ref="C64:F66"/>
    <mergeCell ref="C68:F70"/>
    <mergeCell ref="C40:F42"/>
    <mergeCell ref="C44:F46"/>
    <mergeCell ref="C48:F50"/>
    <mergeCell ref="C52:F54"/>
    <mergeCell ref="C36:F38"/>
  </mergeCells>
  <phoneticPr fontId="0" type="noConversion"/>
  <conditionalFormatting sqref="I2:M2 Q2">
    <cfRule type="cellIs" dxfId="173" priority="246" stopIfTrue="1" operator="equal">
      <formula>"Complete"</formula>
    </cfRule>
    <cfRule type="cellIs" dxfId="172" priority="247" stopIfTrue="1" operator="equal">
      <formula>"Incomplete"</formula>
    </cfRule>
  </conditionalFormatting>
  <conditionalFormatting sqref="P12 P16">
    <cfRule type="cellIs" dxfId="171" priority="248" stopIfTrue="1" operator="lessThan">
      <formula>0</formula>
    </cfRule>
  </conditionalFormatting>
  <conditionalFormatting sqref="P12">
    <cfRule type="cellIs" dxfId="170" priority="244" stopIfTrue="1" operator="equal">
      <formula>0</formula>
    </cfRule>
    <cfRule type="expression" dxfId="169" priority="245" stopIfTrue="1">
      <formula>$P13&lt;&gt;""</formula>
    </cfRule>
  </conditionalFormatting>
  <conditionalFormatting sqref="P16">
    <cfRule type="cellIs" dxfId="168" priority="242" stopIfTrue="1" operator="equal">
      <formula>0</formula>
    </cfRule>
    <cfRule type="expression" dxfId="167" priority="243" stopIfTrue="1">
      <formula>$P$12&gt;=$N$12</formula>
    </cfRule>
  </conditionalFormatting>
  <conditionalFormatting sqref="B3:B5 U3:U5 B6:U92">
    <cfRule type="expression" dxfId="166" priority="161" stopIfTrue="1">
      <formula>$N$3=0</formula>
    </cfRule>
  </conditionalFormatting>
  <conditionalFormatting sqref="B5:U5">
    <cfRule type="expression" dxfId="165" priority="204" stopIfTrue="1">
      <formula>$N$3=1</formula>
    </cfRule>
  </conditionalFormatting>
  <conditionalFormatting sqref="L12 L16">
    <cfRule type="cellIs" dxfId="164" priority="205" stopIfTrue="1" operator="lessThan">
      <formula>0</formula>
    </cfRule>
  </conditionalFormatting>
  <conditionalFormatting sqref="L12">
    <cfRule type="cellIs" dxfId="163" priority="202" stopIfTrue="1" operator="equal">
      <formula>0</formula>
    </cfRule>
  </conditionalFormatting>
  <conditionalFormatting sqref="L16">
    <cfRule type="cellIs" dxfId="162" priority="200" stopIfTrue="1" operator="equal">
      <formula>0</formula>
    </cfRule>
  </conditionalFormatting>
  <conditionalFormatting sqref="P16">
    <cfRule type="cellIs" dxfId="161" priority="162" stopIfTrue="1" operator="equal">
      <formula>0</formula>
    </cfRule>
    <cfRule type="expression" dxfId="160" priority="163" stopIfTrue="1">
      <formula>$P$17&lt;&gt;""</formula>
    </cfRule>
  </conditionalFormatting>
  <conditionalFormatting sqref="P20">
    <cfRule type="cellIs" dxfId="159" priority="160" stopIfTrue="1" operator="lessThan">
      <formula>0</formula>
    </cfRule>
  </conditionalFormatting>
  <conditionalFormatting sqref="P20">
    <cfRule type="cellIs" dxfId="158" priority="158" stopIfTrue="1" operator="equal">
      <formula>0</formula>
    </cfRule>
    <cfRule type="expression" dxfId="157" priority="159" stopIfTrue="1">
      <formula>$P$12&gt;=$N$12</formula>
    </cfRule>
  </conditionalFormatting>
  <conditionalFormatting sqref="B20:U22">
    <cfRule type="expression" dxfId="156" priority="153" stopIfTrue="1">
      <formula>$N$3=0</formula>
    </cfRule>
  </conditionalFormatting>
  <conditionalFormatting sqref="L20">
    <cfRule type="cellIs" dxfId="155" priority="157" stopIfTrue="1" operator="lessThan">
      <formula>0</formula>
    </cfRule>
  </conditionalFormatting>
  <conditionalFormatting sqref="L20">
    <cfRule type="cellIs" dxfId="154" priority="156" stopIfTrue="1" operator="equal">
      <formula>0</formula>
    </cfRule>
  </conditionalFormatting>
  <conditionalFormatting sqref="P20">
    <cfRule type="cellIs" dxfId="153" priority="154" stopIfTrue="1" operator="equal">
      <formula>0</formula>
    </cfRule>
    <cfRule type="expression" dxfId="152" priority="155" stopIfTrue="1">
      <formula>$P$17&lt;&gt;""</formula>
    </cfRule>
  </conditionalFormatting>
  <conditionalFormatting sqref="P24">
    <cfRule type="cellIs" dxfId="151" priority="152" stopIfTrue="1" operator="lessThan">
      <formula>0</formula>
    </cfRule>
  </conditionalFormatting>
  <conditionalFormatting sqref="P24">
    <cfRule type="cellIs" dxfId="150" priority="150" stopIfTrue="1" operator="equal">
      <formula>0</formula>
    </cfRule>
    <cfRule type="expression" dxfId="149" priority="151" stopIfTrue="1">
      <formula>$P$12&gt;=$N$12</formula>
    </cfRule>
  </conditionalFormatting>
  <conditionalFormatting sqref="B24:U26">
    <cfRule type="expression" dxfId="148" priority="145" stopIfTrue="1">
      <formula>$N$3=0</formula>
    </cfRule>
  </conditionalFormatting>
  <conditionalFormatting sqref="L24">
    <cfRule type="cellIs" dxfId="147" priority="149" stopIfTrue="1" operator="lessThan">
      <formula>0</formula>
    </cfRule>
  </conditionalFormatting>
  <conditionalFormatting sqref="L24">
    <cfRule type="cellIs" dxfId="146" priority="148" stopIfTrue="1" operator="equal">
      <formula>0</formula>
    </cfRule>
  </conditionalFormatting>
  <conditionalFormatting sqref="P24">
    <cfRule type="cellIs" dxfId="145" priority="146" stopIfTrue="1" operator="equal">
      <formula>0</formula>
    </cfRule>
    <cfRule type="expression" dxfId="144" priority="147" stopIfTrue="1">
      <formula>$P$17&lt;&gt;""</formula>
    </cfRule>
  </conditionalFormatting>
  <conditionalFormatting sqref="P28">
    <cfRule type="cellIs" dxfId="143" priority="144" stopIfTrue="1" operator="lessThan">
      <formula>0</formula>
    </cfRule>
  </conditionalFormatting>
  <conditionalFormatting sqref="P28">
    <cfRule type="cellIs" dxfId="142" priority="142" stopIfTrue="1" operator="equal">
      <formula>0</formula>
    </cfRule>
    <cfRule type="expression" dxfId="141" priority="143" stopIfTrue="1">
      <formula>$P$12&gt;=$N$12</formula>
    </cfRule>
  </conditionalFormatting>
  <conditionalFormatting sqref="B28:U30">
    <cfRule type="expression" dxfId="140" priority="137" stopIfTrue="1">
      <formula>$N$3=0</formula>
    </cfRule>
  </conditionalFormatting>
  <conditionalFormatting sqref="L28">
    <cfRule type="cellIs" dxfId="139" priority="141" stopIfTrue="1" operator="lessThan">
      <formula>0</formula>
    </cfRule>
  </conditionalFormatting>
  <conditionalFormatting sqref="L28">
    <cfRule type="cellIs" dxfId="138" priority="140" stopIfTrue="1" operator="equal">
      <formula>0</formula>
    </cfRule>
  </conditionalFormatting>
  <conditionalFormatting sqref="P28">
    <cfRule type="cellIs" dxfId="137" priority="138" stopIfTrue="1" operator="equal">
      <formula>0</formula>
    </cfRule>
    <cfRule type="expression" dxfId="136" priority="139" stopIfTrue="1">
      <formula>$P$17&lt;&gt;""</formula>
    </cfRule>
  </conditionalFormatting>
  <conditionalFormatting sqref="P32">
    <cfRule type="cellIs" dxfId="135" priority="136" stopIfTrue="1" operator="lessThan">
      <formula>0</formula>
    </cfRule>
  </conditionalFormatting>
  <conditionalFormatting sqref="P32">
    <cfRule type="cellIs" dxfId="134" priority="134" stopIfTrue="1" operator="equal">
      <formula>0</formula>
    </cfRule>
    <cfRule type="expression" dxfId="133" priority="135" stopIfTrue="1">
      <formula>$P$12&gt;=$N$12</formula>
    </cfRule>
  </conditionalFormatting>
  <conditionalFormatting sqref="B32:U34">
    <cfRule type="expression" dxfId="132" priority="129" stopIfTrue="1">
      <formula>$N$3=0</formula>
    </cfRule>
  </conditionalFormatting>
  <conditionalFormatting sqref="L32">
    <cfRule type="cellIs" dxfId="131" priority="133" stopIfTrue="1" operator="lessThan">
      <formula>0</formula>
    </cfRule>
  </conditionalFormatting>
  <conditionalFormatting sqref="L32">
    <cfRule type="cellIs" dxfId="130" priority="132" stopIfTrue="1" operator="equal">
      <formula>0</formula>
    </cfRule>
  </conditionalFormatting>
  <conditionalFormatting sqref="P32">
    <cfRule type="cellIs" dxfId="129" priority="130" stopIfTrue="1" operator="equal">
      <formula>0</formula>
    </cfRule>
    <cfRule type="expression" dxfId="128" priority="131" stopIfTrue="1">
      <formula>$P$17&lt;&gt;""</formula>
    </cfRule>
  </conditionalFormatting>
  <conditionalFormatting sqref="P36">
    <cfRule type="cellIs" dxfId="127" priority="120" stopIfTrue="1" operator="lessThan">
      <formula>0</formula>
    </cfRule>
  </conditionalFormatting>
  <conditionalFormatting sqref="P36">
    <cfRule type="cellIs" dxfId="126" priority="118" stopIfTrue="1" operator="equal">
      <formula>0</formula>
    </cfRule>
    <cfRule type="expression" dxfId="125" priority="119" stopIfTrue="1">
      <formula>$P$12&gt;=$N$12</formula>
    </cfRule>
  </conditionalFormatting>
  <conditionalFormatting sqref="B36:U38">
    <cfRule type="expression" dxfId="124" priority="113" stopIfTrue="1">
      <formula>$N$3=0</formula>
    </cfRule>
  </conditionalFormatting>
  <conditionalFormatting sqref="L36">
    <cfRule type="cellIs" dxfId="123" priority="117" stopIfTrue="1" operator="lessThan">
      <formula>0</formula>
    </cfRule>
  </conditionalFormatting>
  <conditionalFormatting sqref="L36">
    <cfRule type="cellIs" dxfId="122" priority="116" stopIfTrue="1" operator="equal">
      <formula>0</formula>
    </cfRule>
  </conditionalFormatting>
  <conditionalFormatting sqref="P36">
    <cfRule type="cellIs" dxfId="121" priority="114" stopIfTrue="1" operator="equal">
      <formula>0</formula>
    </cfRule>
    <cfRule type="expression" dxfId="120" priority="115" stopIfTrue="1">
      <formula>$P$17&lt;&gt;""</formula>
    </cfRule>
  </conditionalFormatting>
  <conditionalFormatting sqref="P40">
    <cfRule type="cellIs" dxfId="119" priority="112" stopIfTrue="1" operator="lessThan">
      <formula>0</formula>
    </cfRule>
  </conditionalFormatting>
  <conditionalFormatting sqref="P40">
    <cfRule type="cellIs" dxfId="118" priority="110" stopIfTrue="1" operator="equal">
      <formula>0</formula>
    </cfRule>
    <cfRule type="expression" dxfId="117" priority="111" stopIfTrue="1">
      <formula>$P$12&gt;=$N$12</formula>
    </cfRule>
  </conditionalFormatting>
  <conditionalFormatting sqref="B40:U42">
    <cfRule type="expression" dxfId="116" priority="105" stopIfTrue="1">
      <formula>$N$3=0</formula>
    </cfRule>
  </conditionalFormatting>
  <conditionalFormatting sqref="L40">
    <cfRule type="cellIs" dxfId="115" priority="109" stopIfTrue="1" operator="lessThan">
      <formula>0</formula>
    </cfRule>
  </conditionalFormatting>
  <conditionalFormatting sqref="L40">
    <cfRule type="cellIs" dxfId="114" priority="108" stopIfTrue="1" operator="equal">
      <formula>0</formula>
    </cfRule>
  </conditionalFormatting>
  <conditionalFormatting sqref="P40">
    <cfRule type="cellIs" dxfId="113" priority="106" stopIfTrue="1" operator="equal">
      <formula>0</formula>
    </cfRule>
    <cfRule type="expression" dxfId="112" priority="107" stopIfTrue="1">
      <formula>$P$17&lt;&gt;""</formula>
    </cfRule>
  </conditionalFormatting>
  <conditionalFormatting sqref="P44">
    <cfRule type="cellIs" dxfId="111" priority="104" stopIfTrue="1" operator="lessThan">
      <formula>0</formula>
    </cfRule>
  </conditionalFormatting>
  <conditionalFormatting sqref="P44">
    <cfRule type="cellIs" dxfId="110" priority="102" stopIfTrue="1" operator="equal">
      <formula>0</formula>
    </cfRule>
    <cfRule type="expression" dxfId="109" priority="103" stopIfTrue="1">
      <formula>$P$12&gt;=$N$12</formula>
    </cfRule>
  </conditionalFormatting>
  <conditionalFormatting sqref="B44:U46">
    <cfRule type="expression" dxfId="108" priority="97" stopIfTrue="1">
      <formula>$N$3=0</formula>
    </cfRule>
  </conditionalFormatting>
  <conditionalFormatting sqref="L44">
    <cfRule type="cellIs" dxfId="107" priority="101" stopIfTrue="1" operator="lessThan">
      <formula>0</formula>
    </cfRule>
  </conditionalFormatting>
  <conditionalFormatting sqref="L44">
    <cfRule type="cellIs" dxfId="106" priority="100" stopIfTrue="1" operator="equal">
      <formula>0</formula>
    </cfRule>
  </conditionalFormatting>
  <conditionalFormatting sqref="P44">
    <cfRule type="cellIs" dxfId="105" priority="98" stopIfTrue="1" operator="equal">
      <formula>0</formula>
    </cfRule>
    <cfRule type="expression" dxfId="104" priority="99" stopIfTrue="1">
      <formula>$P$17&lt;&gt;""</formula>
    </cfRule>
  </conditionalFormatting>
  <conditionalFormatting sqref="P48">
    <cfRule type="cellIs" dxfId="103" priority="96" stopIfTrue="1" operator="lessThan">
      <formula>0</formula>
    </cfRule>
  </conditionalFormatting>
  <conditionalFormatting sqref="P48">
    <cfRule type="cellIs" dxfId="102" priority="94" stopIfTrue="1" operator="equal">
      <formula>0</formula>
    </cfRule>
    <cfRule type="expression" dxfId="101" priority="95" stopIfTrue="1">
      <formula>$P$12&gt;=$N$12</formula>
    </cfRule>
  </conditionalFormatting>
  <conditionalFormatting sqref="B48:U50">
    <cfRule type="expression" dxfId="100" priority="89" stopIfTrue="1">
      <formula>$N$3=0</formula>
    </cfRule>
  </conditionalFormatting>
  <conditionalFormatting sqref="L48">
    <cfRule type="cellIs" dxfId="99" priority="93" stopIfTrue="1" operator="lessThan">
      <formula>0</formula>
    </cfRule>
  </conditionalFormatting>
  <conditionalFormatting sqref="L48">
    <cfRule type="cellIs" dxfId="98" priority="92" stopIfTrue="1" operator="equal">
      <formula>0</formula>
    </cfRule>
  </conditionalFormatting>
  <conditionalFormatting sqref="P48">
    <cfRule type="cellIs" dxfId="97" priority="90" stopIfTrue="1" operator="equal">
      <formula>0</formula>
    </cfRule>
    <cfRule type="expression" dxfId="96" priority="91" stopIfTrue="1">
      <formula>$P$17&lt;&gt;""</formula>
    </cfRule>
  </conditionalFormatting>
  <conditionalFormatting sqref="P52">
    <cfRule type="cellIs" dxfId="95" priority="88" stopIfTrue="1" operator="lessThan">
      <formula>0</formula>
    </cfRule>
  </conditionalFormatting>
  <conditionalFormatting sqref="P52">
    <cfRule type="cellIs" dxfId="94" priority="86" stopIfTrue="1" operator="equal">
      <formula>0</formula>
    </cfRule>
    <cfRule type="expression" dxfId="93" priority="87" stopIfTrue="1">
      <formula>$P$12&gt;=$N$12</formula>
    </cfRule>
  </conditionalFormatting>
  <conditionalFormatting sqref="B52:U54">
    <cfRule type="expression" dxfId="92" priority="81" stopIfTrue="1">
      <formula>$N$3=0</formula>
    </cfRule>
  </conditionalFormatting>
  <conditionalFormatting sqref="L52">
    <cfRule type="cellIs" dxfId="91" priority="85" stopIfTrue="1" operator="lessThan">
      <formula>0</formula>
    </cfRule>
  </conditionalFormatting>
  <conditionalFormatting sqref="L52">
    <cfRule type="cellIs" dxfId="90" priority="84" stopIfTrue="1" operator="equal">
      <formula>0</formula>
    </cfRule>
  </conditionalFormatting>
  <conditionalFormatting sqref="P52">
    <cfRule type="cellIs" dxfId="89" priority="82" stopIfTrue="1" operator="equal">
      <formula>0</formula>
    </cfRule>
    <cfRule type="expression" dxfId="88" priority="83" stopIfTrue="1">
      <formula>$P$17&lt;&gt;""</formula>
    </cfRule>
  </conditionalFormatting>
  <conditionalFormatting sqref="P56">
    <cfRule type="cellIs" dxfId="87" priority="80" stopIfTrue="1" operator="lessThan">
      <formula>0</formula>
    </cfRule>
  </conditionalFormatting>
  <conditionalFormatting sqref="P56">
    <cfRule type="cellIs" dxfId="86" priority="78" stopIfTrue="1" operator="equal">
      <formula>0</formula>
    </cfRule>
    <cfRule type="expression" dxfId="85" priority="79" stopIfTrue="1">
      <formula>$P$12&gt;=$N$12</formula>
    </cfRule>
  </conditionalFormatting>
  <conditionalFormatting sqref="B56:U58">
    <cfRule type="expression" dxfId="84" priority="73" stopIfTrue="1">
      <formula>$N$3=0</formula>
    </cfRule>
  </conditionalFormatting>
  <conditionalFormatting sqref="L56">
    <cfRule type="cellIs" dxfId="83" priority="77" stopIfTrue="1" operator="lessThan">
      <formula>0</formula>
    </cfRule>
  </conditionalFormatting>
  <conditionalFormatting sqref="L56">
    <cfRule type="cellIs" dxfId="82" priority="76" stopIfTrue="1" operator="equal">
      <formula>0</formula>
    </cfRule>
  </conditionalFormatting>
  <conditionalFormatting sqref="P56">
    <cfRule type="cellIs" dxfId="81" priority="74" stopIfTrue="1" operator="equal">
      <formula>0</formula>
    </cfRule>
    <cfRule type="expression" dxfId="80" priority="75" stopIfTrue="1">
      <formula>$P$17&lt;&gt;""</formula>
    </cfRule>
  </conditionalFormatting>
  <conditionalFormatting sqref="P60">
    <cfRule type="cellIs" dxfId="79" priority="72" stopIfTrue="1" operator="lessThan">
      <formula>0</formula>
    </cfRule>
  </conditionalFormatting>
  <conditionalFormatting sqref="P60">
    <cfRule type="cellIs" dxfId="78" priority="70" stopIfTrue="1" operator="equal">
      <formula>0</formula>
    </cfRule>
    <cfRule type="expression" dxfId="77" priority="71" stopIfTrue="1">
      <formula>$P$12&gt;=$N$12</formula>
    </cfRule>
  </conditionalFormatting>
  <conditionalFormatting sqref="B60:U62">
    <cfRule type="expression" dxfId="76" priority="65" stopIfTrue="1">
      <formula>$N$3=0</formula>
    </cfRule>
  </conditionalFormatting>
  <conditionalFormatting sqref="L60">
    <cfRule type="cellIs" dxfId="75" priority="69" stopIfTrue="1" operator="lessThan">
      <formula>0</formula>
    </cfRule>
  </conditionalFormatting>
  <conditionalFormatting sqref="L60">
    <cfRule type="cellIs" dxfId="74" priority="68" stopIfTrue="1" operator="equal">
      <formula>0</formula>
    </cfRule>
  </conditionalFormatting>
  <conditionalFormatting sqref="P60">
    <cfRule type="cellIs" dxfId="73" priority="66" stopIfTrue="1" operator="equal">
      <formula>0</formula>
    </cfRule>
    <cfRule type="expression" dxfId="72" priority="67" stopIfTrue="1">
      <formula>$P$17&lt;&gt;""</formula>
    </cfRule>
  </conditionalFormatting>
  <conditionalFormatting sqref="P64">
    <cfRule type="cellIs" dxfId="71" priority="64" stopIfTrue="1" operator="lessThan">
      <formula>0</formula>
    </cfRule>
  </conditionalFormatting>
  <conditionalFormatting sqref="P64">
    <cfRule type="cellIs" dxfId="70" priority="62" stopIfTrue="1" operator="equal">
      <formula>0</formula>
    </cfRule>
    <cfRule type="expression" dxfId="69" priority="63" stopIfTrue="1">
      <formula>$P$12&gt;=$N$12</formula>
    </cfRule>
  </conditionalFormatting>
  <conditionalFormatting sqref="B64:U66">
    <cfRule type="expression" dxfId="68" priority="57" stopIfTrue="1">
      <formula>$N$3=0</formula>
    </cfRule>
  </conditionalFormatting>
  <conditionalFormatting sqref="L64">
    <cfRule type="cellIs" dxfId="67" priority="61" stopIfTrue="1" operator="lessThan">
      <formula>0</formula>
    </cfRule>
  </conditionalFormatting>
  <conditionalFormatting sqref="L64">
    <cfRule type="cellIs" dxfId="66" priority="60" stopIfTrue="1" operator="equal">
      <formula>0</formula>
    </cfRule>
  </conditionalFormatting>
  <conditionalFormatting sqref="P64">
    <cfRule type="cellIs" dxfId="65" priority="58" stopIfTrue="1" operator="equal">
      <formula>0</formula>
    </cfRule>
    <cfRule type="expression" dxfId="64" priority="59" stopIfTrue="1">
      <formula>$P$17&lt;&gt;""</formula>
    </cfRule>
  </conditionalFormatting>
  <conditionalFormatting sqref="P72">
    <cfRule type="cellIs" dxfId="63" priority="48" stopIfTrue="1" operator="lessThan">
      <formula>0</formula>
    </cfRule>
  </conditionalFormatting>
  <conditionalFormatting sqref="P72">
    <cfRule type="cellIs" dxfId="62" priority="46" stopIfTrue="1" operator="equal">
      <formula>0</formula>
    </cfRule>
    <cfRule type="expression" dxfId="61" priority="47" stopIfTrue="1">
      <formula>$P$12&gt;=$N$12</formula>
    </cfRule>
  </conditionalFormatting>
  <conditionalFormatting sqref="B72:U74">
    <cfRule type="expression" dxfId="60" priority="41" stopIfTrue="1">
      <formula>$N$3=0</formula>
    </cfRule>
  </conditionalFormatting>
  <conditionalFormatting sqref="L72">
    <cfRule type="cellIs" dxfId="59" priority="45" stopIfTrue="1" operator="lessThan">
      <formula>0</formula>
    </cfRule>
  </conditionalFormatting>
  <conditionalFormatting sqref="L72">
    <cfRule type="cellIs" dxfId="58" priority="44" stopIfTrue="1" operator="equal">
      <formula>0</formula>
    </cfRule>
  </conditionalFormatting>
  <conditionalFormatting sqref="P72">
    <cfRule type="cellIs" dxfId="57" priority="42" stopIfTrue="1" operator="equal">
      <formula>0</formula>
    </cfRule>
    <cfRule type="expression" dxfId="56" priority="43" stopIfTrue="1">
      <formula>$P$17&lt;&gt;""</formula>
    </cfRule>
  </conditionalFormatting>
  <conditionalFormatting sqref="P68">
    <cfRule type="cellIs" dxfId="55" priority="40" stopIfTrue="1" operator="lessThan">
      <formula>0</formula>
    </cfRule>
  </conditionalFormatting>
  <conditionalFormatting sqref="P68">
    <cfRule type="cellIs" dxfId="54" priority="38" stopIfTrue="1" operator="equal">
      <formula>0</formula>
    </cfRule>
    <cfRule type="expression" dxfId="53" priority="39" stopIfTrue="1">
      <formula>$P$12&gt;=$N$12</formula>
    </cfRule>
  </conditionalFormatting>
  <conditionalFormatting sqref="B68:U70">
    <cfRule type="expression" dxfId="52" priority="33" stopIfTrue="1">
      <formula>$N$3=0</formula>
    </cfRule>
  </conditionalFormatting>
  <conditionalFormatting sqref="L68">
    <cfRule type="cellIs" dxfId="51" priority="37" stopIfTrue="1" operator="lessThan">
      <formula>0</formula>
    </cfRule>
  </conditionalFormatting>
  <conditionalFormatting sqref="L68">
    <cfRule type="cellIs" dxfId="50" priority="36" stopIfTrue="1" operator="equal">
      <formula>0</formula>
    </cfRule>
  </conditionalFormatting>
  <conditionalFormatting sqref="P68">
    <cfRule type="cellIs" dxfId="49" priority="34" stopIfTrue="1" operator="equal">
      <formula>0</formula>
    </cfRule>
    <cfRule type="expression" dxfId="48" priority="35" stopIfTrue="1">
      <formula>$P$17&lt;&gt;""</formula>
    </cfRule>
  </conditionalFormatting>
  <conditionalFormatting sqref="P76">
    <cfRule type="cellIs" dxfId="47" priority="32" stopIfTrue="1" operator="lessThan">
      <formula>0</formula>
    </cfRule>
  </conditionalFormatting>
  <conditionalFormatting sqref="P76">
    <cfRule type="cellIs" dxfId="46" priority="30" stopIfTrue="1" operator="equal">
      <formula>0</formula>
    </cfRule>
    <cfRule type="expression" dxfId="45" priority="31" stopIfTrue="1">
      <formula>$P$12&gt;=$N$12</formula>
    </cfRule>
  </conditionalFormatting>
  <conditionalFormatting sqref="B76:U78">
    <cfRule type="expression" dxfId="44" priority="25" stopIfTrue="1">
      <formula>$N$3=0</formula>
    </cfRule>
  </conditionalFormatting>
  <conditionalFormatting sqref="L76">
    <cfRule type="cellIs" dxfId="43" priority="29" stopIfTrue="1" operator="lessThan">
      <formula>0</formula>
    </cfRule>
  </conditionalFormatting>
  <conditionalFormatting sqref="L76">
    <cfRule type="cellIs" dxfId="42" priority="28" stopIfTrue="1" operator="equal">
      <formula>0</formula>
    </cfRule>
  </conditionalFormatting>
  <conditionalFormatting sqref="P76">
    <cfRule type="cellIs" dxfId="41" priority="26" stopIfTrue="1" operator="equal">
      <formula>0</formula>
    </cfRule>
    <cfRule type="expression" dxfId="40" priority="27" stopIfTrue="1">
      <formula>$P$17&lt;&gt;""</formula>
    </cfRule>
  </conditionalFormatting>
  <conditionalFormatting sqref="P80">
    <cfRule type="cellIs" dxfId="39" priority="24" stopIfTrue="1" operator="lessThan">
      <formula>0</formula>
    </cfRule>
  </conditionalFormatting>
  <conditionalFormatting sqref="P80">
    <cfRule type="cellIs" dxfId="38" priority="22" stopIfTrue="1" operator="equal">
      <formula>0</formula>
    </cfRule>
    <cfRule type="expression" dxfId="37" priority="23" stopIfTrue="1">
      <formula>$P$12&gt;=$N$12</formula>
    </cfRule>
  </conditionalFormatting>
  <conditionalFormatting sqref="B80:U82">
    <cfRule type="expression" dxfId="36" priority="17" stopIfTrue="1">
      <formula>$N$3=0</formula>
    </cfRule>
  </conditionalFormatting>
  <conditionalFormatting sqref="L80">
    <cfRule type="cellIs" dxfId="35" priority="21" stopIfTrue="1" operator="lessThan">
      <formula>0</formula>
    </cfRule>
  </conditionalFormatting>
  <conditionalFormatting sqref="L80">
    <cfRule type="cellIs" dxfId="34" priority="20" stopIfTrue="1" operator="equal">
      <formula>0</formula>
    </cfRule>
  </conditionalFormatting>
  <conditionalFormatting sqref="P80">
    <cfRule type="cellIs" dxfId="33" priority="18" stopIfTrue="1" operator="equal">
      <formula>0</formula>
    </cfRule>
    <cfRule type="expression" dxfId="32" priority="19" stopIfTrue="1">
      <formula>$P$17&lt;&gt;""</formula>
    </cfRule>
  </conditionalFormatting>
  <conditionalFormatting sqref="P84">
    <cfRule type="cellIs" dxfId="31" priority="16" stopIfTrue="1" operator="lessThan">
      <formula>0</formula>
    </cfRule>
  </conditionalFormatting>
  <conditionalFormatting sqref="P84">
    <cfRule type="cellIs" dxfId="30" priority="14" stopIfTrue="1" operator="equal">
      <formula>0</formula>
    </cfRule>
    <cfRule type="expression" dxfId="29" priority="15" stopIfTrue="1">
      <formula>$P$12&gt;=$N$12</formula>
    </cfRule>
  </conditionalFormatting>
  <conditionalFormatting sqref="B84:U86">
    <cfRule type="expression" dxfId="28" priority="9" stopIfTrue="1">
      <formula>$N$3=0</formula>
    </cfRule>
  </conditionalFormatting>
  <conditionalFormatting sqref="L84">
    <cfRule type="cellIs" dxfId="27" priority="13" stopIfTrue="1" operator="lessThan">
      <formula>0</formula>
    </cfRule>
  </conditionalFormatting>
  <conditionalFormatting sqref="L84">
    <cfRule type="cellIs" dxfId="26" priority="12" stopIfTrue="1" operator="equal">
      <formula>0</formula>
    </cfRule>
  </conditionalFormatting>
  <conditionalFormatting sqref="P84">
    <cfRule type="cellIs" dxfId="25" priority="10" stopIfTrue="1" operator="equal">
      <formula>0</formula>
    </cfRule>
    <cfRule type="expression" dxfId="24" priority="11" stopIfTrue="1">
      <formula>$P$17&lt;&gt;""</formula>
    </cfRule>
  </conditionalFormatting>
  <conditionalFormatting sqref="P88">
    <cfRule type="cellIs" dxfId="23" priority="8" stopIfTrue="1" operator="lessThan">
      <formula>0</formula>
    </cfRule>
  </conditionalFormatting>
  <conditionalFormatting sqref="P88">
    <cfRule type="cellIs" dxfId="22" priority="6" stopIfTrue="1" operator="equal">
      <formula>0</formula>
    </cfRule>
    <cfRule type="expression" dxfId="21" priority="7" stopIfTrue="1">
      <formula>$P$12&gt;=$N$12</formula>
    </cfRule>
  </conditionalFormatting>
  <conditionalFormatting sqref="B88:U90">
    <cfRule type="expression" dxfId="20" priority="1" stopIfTrue="1">
      <formula>$N$3=0</formula>
    </cfRule>
  </conditionalFormatting>
  <conditionalFormatting sqref="L88">
    <cfRule type="cellIs" dxfId="19" priority="5" stopIfTrue="1" operator="lessThan">
      <formula>0</formula>
    </cfRule>
  </conditionalFormatting>
  <conditionalFormatting sqref="L88">
    <cfRule type="cellIs" dxfId="18" priority="4" stopIfTrue="1" operator="equal">
      <formula>0</formula>
    </cfRule>
  </conditionalFormatting>
  <conditionalFormatting sqref="P88">
    <cfRule type="cellIs" dxfId="17" priority="2" stopIfTrue="1" operator="equal">
      <formula>0</formula>
    </cfRule>
    <cfRule type="expression" dxfId="16" priority="3" stopIfTrue="1">
      <formula>$P$17&lt;&gt;""</formula>
    </cfRule>
  </conditionalFormatting>
  <dataValidations xWindow="873" yWindow="646" count="10">
    <dataValidation allowBlank="1" showInputMessage="1" showErrorMessage="1" promptTitle="Item Description" prompt="Please describe the capital item and the intended use within the project" sqref="C16 C84 C80 C76 C68 C72 C64 C60 C56 C52 C48 C44 C40 C36 C32 C28 C24 C20 C12 C88" xr:uid="{00000000-0002-0000-0900-000000000000}"/>
    <dataValidation type="whole" operator="greaterThanOrEqual" allowBlank="1" showInputMessage="1" showErrorMessage="1" promptTitle="Initial Value" prompt="For new equipment, please enter the estimated purchase price less VAT._x000a__x000a_For existing equipment, please estimate its value at the start of the project." sqref="N13:N15 N83 N79 N75 N71 N67 N63 N59 N55 N51 N47 N43 N39 N35 N31 N27 N23 N19 N87" xr:uid="{00000000-0002-0000-0900-000001000000}">
      <formula1>0</formula1>
    </dataValidation>
    <dataValidation type="whole" operator="greaterThanOrEqual" allowBlank="1" showInputMessage="1" showErrorMessage="1" promptTitle="Residual Value" prompt="Please enter an estimate as to the remaining value of the item at the end of its use by the project." sqref="P23 P35 P87 P83 P79 P75 P71 P67 P63 P59 P55 P51 P47 P43 P39 P19 P31 P27 P14:P15 L23 L35 L87 L83 L79 L75 L71 L67 L63 L59 L55 L51 L47 L43 L39 L19 L31 L27 L14:L15" xr:uid="{00000000-0002-0000-0900-000002000000}">
      <formula1>0</formula1>
    </dataValidation>
    <dataValidation type="decimal" operator="greaterThanOrEqual" allowBlank="1" showInputMessage="1" showErrorMessage="1" promptTitle="Utilisation" prompt="Please estimate the proportion of the items use for this project. _x000a__x000a_For example if it is used for 50 hours by the project and 50 hours for other activities, the utilisation would be 50%" sqref="R13:R16 R83:R84 R79:R80 R75:R76 R67:R68 R71:R72 R63:R64 R59:R60 R55:R56 R51:R52 R47:R48 R43:R44 R39:R40 R35:R36 R31:R32 R27:R28 R23:R24 R19:R20 R87:R88" xr:uid="{00000000-0002-0000-0900-000003000000}">
      <formula1>0</formula1>
    </dataValidation>
    <dataValidation type="list" allowBlank="1" showInputMessage="1" showErrorMessage="1" promptTitle="New or Existing" prompt="Please specify whether the Item is to be purchased new for the project or if it is an existing Item of equipment to be depreciated by its use within the project." sqref="H16 H84 H80 H76 H68 H72 H64 H60 H56 H52 H48 H44 H40 H36 H32 H28 H24 H20 H12 H88" xr:uid="{00000000-0002-0000-0900-000004000000}">
      <formula1>$R$3:$R$5</formula1>
    </dataValidation>
    <dataValidation type="decimal" operator="greaterThanOrEqual" allowBlank="1" showInputMessage="1" showErrorMessage="1" promptTitle="Utilisation" prompt="Please estimate the proportion of the items use for this project. _x000a__x000a_For example if it is used for 80 hours by the project and 80 hours for other activities, the utilisation would be 50%." sqref="R12" xr:uid="{00000000-0002-0000-0900-000005000000}">
      <formula1>0</formula1>
    </dataValidation>
    <dataValidation type="whole" allowBlank="1" showInputMessage="1" showErrorMessage="1" sqref="P80 P76 P68 P72 P64 P60 P56 P52 P48 P44 P40 P36 P32 P28 P24 P20 P16 P12 P84 L84 L80 L76 L68 L72 L64 L60 L56 L52 L48 L44 L40 L36 L32 L28 L24 L20 L16 L12 P88 L88" xr:uid="{00000000-0002-0000-0900-000006000000}">
      <formula1>-99999999</formula1>
      <formula2>99999999</formula2>
    </dataValidation>
    <dataValidation type="list" allowBlank="1" showInputMessage="1" showErrorMessage="1" sqref="N4" xr:uid="{00000000-0002-0000-0900-000007000000}">
      <formula1>$T$3:$T$5</formula1>
    </dataValidation>
    <dataValidation type="whole" operator="greaterThanOrEqual" allowBlank="1" showInputMessage="1" showErrorMessage="1" promptTitle="Depreciation Period (In Months)" prompt="Enter the period over which this asset will be, or currently is, depreciated over." sqref="J12 J16 J84 J20 J24 J28 J32 J36 J40 J44 J48 J52 J56 J60 J64 J72 J68 J76 J80 J88" xr:uid="{00000000-0002-0000-0900-000008000000}">
      <formula1>0</formula1>
    </dataValidation>
    <dataValidation type="whole" operator="greaterThanOrEqual" allowBlank="1" showInputMessage="1" showErrorMessage="1" promptTitle="Initial Value" prompt="For new equipment, please enter the estimated purchase price less VAT._x000a__x000a_For existing equipment, please estimate its net present value (NBV) at the start of the project." sqref="N12 N16 N20 N24 N28 N32 N36 N40 N44 N48 N52 N56 N60 N64 N68 N72 N76 N80 N84 N88" xr:uid="{00000000-0002-0000-0900-000009000000}">
      <formula1>0</formula1>
    </dataValidation>
  </dataValidations>
  <printOptions horizontalCentered="1"/>
  <pageMargins left="0.19685039370078741" right="0.19685039370078741" top="0.47244094488188981" bottom="0.19685039370078741" header="0" footer="0"/>
  <pageSetup paperSize="9" scale="5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S60"/>
  <sheetViews>
    <sheetView workbookViewId="0">
      <pane ySplit="2" topLeftCell="A3" activePane="bottomLeft" state="frozen"/>
      <selection activeCell="J27" sqref="J27"/>
      <selection pane="bottomLeft" activeCell="C1" sqref="C1"/>
    </sheetView>
  </sheetViews>
  <sheetFormatPr defaultColWidth="9.140625" defaultRowHeight="12.75"/>
  <cols>
    <col min="1" max="1" width="3.5703125" style="111" customWidth="1"/>
    <col min="2" max="2" width="3.42578125" style="53" customWidth="1"/>
    <col min="3" max="3" width="20" style="53" customWidth="1"/>
    <col min="4" max="4" width="10" style="53" customWidth="1"/>
    <col min="5" max="5" width="3.5703125" style="53" customWidth="1"/>
    <col min="6" max="6" width="10.85546875" style="53" customWidth="1"/>
    <col min="7" max="7" width="3.5703125" style="53" customWidth="1"/>
    <col min="8" max="8" width="22.5703125" style="53" bestFit="1" customWidth="1"/>
    <col min="9" max="9" width="4.85546875" style="53" customWidth="1"/>
    <col min="10" max="10" width="13.5703125" style="53" customWidth="1"/>
    <col min="11" max="11" width="3.5703125" style="53" customWidth="1"/>
    <col min="12" max="12" width="12.85546875" style="53" customWidth="1"/>
    <col min="13" max="13" width="12.42578125" style="53" customWidth="1"/>
    <col min="14" max="14" width="12.85546875" style="53" customWidth="1"/>
    <col min="15" max="15" width="14.42578125" style="53" customWidth="1"/>
    <col min="16" max="16" width="3.5703125" style="53" customWidth="1"/>
    <col min="17" max="17" width="15.5703125" style="53" customWidth="1"/>
    <col min="18" max="18" width="3.5703125" style="53" customWidth="1"/>
    <col min="19" max="19" width="3.42578125" style="111" customWidth="1"/>
    <col min="20" max="16384" width="9.140625" style="53"/>
  </cols>
  <sheetData>
    <row r="1" spans="1:19" ht="15.95" customHeight="1" thickBot="1">
      <c r="C1" s="96" t="s">
        <v>425</v>
      </c>
      <c r="O1" s="602"/>
      <c r="P1" s="602"/>
      <c r="Q1" s="602"/>
      <c r="R1" s="602"/>
      <c r="S1" s="440"/>
    </row>
    <row r="2" spans="1:19" ht="30" customHeight="1" thickTop="1">
      <c r="A2" s="111">
        <f>IF(SUM(A4:A44)=12,1,0)</f>
        <v>0</v>
      </c>
      <c r="B2" s="303"/>
      <c r="C2" s="304" t="s">
        <v>350</v>
      </c>
      <c r="D2" s="305"/>
      <c r="E2" s="305"/>
      <c r="F2" s="305"/>
      <c r="G2" s="305"/>
      <c r="H2" s="307" t="s">
        <v>18</v>
      </c>
      <c r="I2" s="305"/>
      <c r="J2" s="308" t="str">
        <f>IF(A2=1,"Complete","Incomplete")</f>
        <v>Incomplete</v>
      </c>
      <c r="K2" s="305"/>
      <c r="L2" s="305"/>
      <c r="M2" s="307" t="s">
        <v>282</v>
      </c>
      <c r="N2" s="308" t="str">
        <f>'Form status'!F38</f>
        <v>Incomplete</v>
      </c>
      <c r="O2" s="305"/>
      <c r="P2" s="305"/>
      <c r="Q2" s="305"/>
      <c r="R2" s="309"/>
    </row>
    <row r="3" spans="1:19" ht="13.5" thickBot="1">
      <c r="B3" s="188"/>
      <c r="C3" s="60"/>
      <c r="D3" s="60"/>
      <c r="E3" s="60"/>
      <c r="F3" s="60"/>
      <c r="G3" s="60"/>
      <c r="H3" s="60"/>
      <c r="I3" s="60"/>
      <c r="J3" s="60"/>
      <c r="K3" s="60"/>
      <c r="L3" s="60"/>
      <c r="M3" s="112">
        <f>IF(M4="yes",1,0)</f>
        <v>0</v>
      </c>
      <c r="N3" s="60"/>
      <c r="O3" s="60"/>
      <c r="P3" s="60"/>
      <c r="Q3" s="60"/>
      <c r="R3" s="190"/>
      <c r="S3" s="441" t="s">
        <v>76</v>
      </c>
    </row>
    <row r="4" spans="1:19" ht="12.75" customHeight="1" thickBot="1">
      <c r="A4" s="111">
        <f>IF(M4="please select",0,1)</f>
        <v>0</v>
      </c>
      <c r="B4" s="189"/>
      <c r="C4" s="815" t="s">
        <v>180</v>
      </c>
      <c r="D4" s="815"/>
      <c r="E4" s="815"/>
      <c r="F4" s="815"/>
      <c r="G4" s="815"/>
      <c r="H4" s="815"/>
      <c r="I4" s="815"/>
      <c r="J4" s="815"/>
      <c r="K4" s="815"/>
      <c r="L4" s="815"/>
      <c r="M4" s="165" t="s">
        <v>208</v>
      </c>
      <c r="N4" s="81" t="str">
        <f>IF(M4="please select","**","")</f>
        <v>**</v>
      </c>
      <c r="O4" s="60"/>
      <c r="P4" s="60"/>
      <c r="Q4" s="60"/>
      <c r="R4" s="190"/>
      <c r="S4" s="441" t="s">
        <v>257</v>
      </c>
    </row>
    <row r="5" spans="1:19" ht="12.75" customHeight="1">
      <c r="B5" s="188"/>
      <c r="C5" s="60"/>
      <c r="D5" s="60"/>
      <c r="E5" s="60"/>
      <c r="F5" s="60"/>
      <c r="G5" s="60"/>
      <c r="H5" s="60"/>
      <c r="I5" s="60"/>
      <c r="J5" s="60"/>
      <c r="K5" s="60"/>
      <c r="L5" s="60"/>
      <c r="M5" s="60"/>
      <c r="N5" s="60"/>
      <c r="O5" s="362" t="s">
        <v>220</v>
      </c>
      <c r="P5" s="60"/>
      <c r="Q5" s="60"/>
      <c r="R5" s="190"/>
      <c r="S5" s="441" t="s">
        <v>258</v>
      </c>
    </row>
    <row r="6" spans="1:19" ht="12.75" customHeight="1">
      <c r="B6" s="188"/>
      <c r="C6" s="64" t="s">
        <v>351</v>
      </c>
      <c r="D6" s="60"/>
      <c r="E6" s="60"/>
      <c r="F6" s="60"/>
      <c r="G6" s="60"/>
      <c r="H6" s="60"/>
      <c r="I6" s="60"/>
      <c r="J6" s="60"/>
      <c r="K6" s="60"/>
      <c r="L6" s="60"/>
      <c r="M6" s="60"/>
      <c r="N6" s="60"/>
      <c r="O6" s="60"/>
      <c r="P6" s="60"/>
      <c r="Q6" s="60"/>
      <c r="R6" s="190"/>
      <c r="S6" s="441" t="s">
        <v>259</v>
      </c>
    </row>
    <row r="7" spans="1:19" ht="12.75" customHeight="1">
      <c r="B7" s="188"/>
      <c r="C7" s="60"/>
      <c r="D7" s="60"/>
      <c r="E7" s="60"/>
      <c r="F7" s="60"/>
      <c r="G7" s="60"/>
      <c r="H7" s="236"/>
      <c r="I7" s="60"/>
      <c r="J7" s="60"/>
      <c r="K7" s="60"/>
      <c r="L7" s="60"/>
      <c r="M7" s="60"/>
      <c r="N7" s="60"/>
      <c r="O7" s="60"/>
      <c r="P7" s="60"/>
      <c r="Q7" s="60"/>
      <c r="R7" s="190"/>
      <c r="S7" s="441" t="s">
        <v>262</v>
      </c>
    </row>
    <row r="8" spans="1:19" s="55" customFormat="1" ht="64.5" thickBot="1">
      <c r="A8" s="393"/>
      <c r="B8" s="191"/>
      <c r="C8" s="816" t="s">
        <v>269</v>
      </c>
      <c r="D8" s="817"/>
      <c r="E8" s="437"/>
      <c r="F8" s="439" t="s">
        <v>255</v>
      </c>
      <c r="G8" s="437"/>
      <c r="H8" s="439" t="s">
        <v>268</v>
      </c>
      <c r="I8" s="439"/>
      <c r="J8" s="439" t="s">
        <v>256</v>
      </c>
      <c r="K8" s="437"/>
      <c r="L8" s="816" t="s">
        <v>179</v>
      </c>
      <c r="M8" s="817"/>
      <c r="N8" s="817"/>
      <c r="O8" s="817"/>
      <c r="P8" s="437"/>
      <c r="Q8" s="437" t="s">
        <v>64</v>
      </c>
      <c r="R8" s="192"/>
      <c r="S8" s="441" t="s">
        <v>260</v>
      </c>
    </row>
    <row r="9" spans="1:19" s="55" customFormat="1" ht="12.75" hidden="1" customHeight="1">
      <c r="A9" s="393"/>
      <c r="B9" s="191"/>
      <c r="C9" s="806"/>
      <c r="D9" s="806"/>
      <c r="E9" s="66"/>
      <c r="F9" s="355"/>
      <c r="G9" s="66"/>
      <c r="H9" s="363"/>
      <c r="I9" s="363"/>
      <c r="J9" s="66"/>
      <c r="K9" s="66"/>
      <c r="L9" s="818"/>
      <c r="M9" s="818"/>
      <c r="N9" s="818"/>
      <c r="O9" s="818"/>
      <c r="P9" s="66"/>
      <c r="R9" s="192"/>
      <c r="S9" s="441"/>
    </row>
    <row r="10" spans="1:19" s="55" customFormat="1" ht="12.75" hidden="1" customHeight="1">
      <c r="A10" s="393"/>
      <c r="B10" s="191"/>
      <c r="C10" s="356"/>
      <c r="D10" s="356"/>
      <c r="E10" s="66"/>
      <c r="F10" s="355"/>
      <c r="G10" s="66"/>
      <c r="H10" s="355"/>
      <c r="I10" s="363"/>
      <c r="J10" s="66"/>
      <c r="K10" s="66"/>
      <c r="L10" s="66"/>
      <c r="M10" s="66"/>
      <c r="N10" s="66"/>
      <c r="O10" s="66"/>
      <c r="P10" s="66"/>
      <c r="Q10" s="66"/>
      <c r="R10" s="192"/>
      <c r="S10" s="441"/>
    </row>
    <row r="11" spans="1:19" s="55" customFormat="1" ht="12.75" hidden="1" customHeight="1" thickBot="1">
      <c r="A11" s="393"/>
      <c r="B11" s="191"/>
      <c r="C11" s="356"/>
      <c r="D11" s="356"/>
      <c r="E11" s="66"/>
      <c r="G11" s="66"/>
      <c r="H11" s="355"/>
      <c r="I11" s="355"/>
      <c r="J11" s="66"/>
      <c r="K11" s="66"/>
      <c r="L11" s="66"/>
      <c r="M11" s="66"/>
      <c r="N11" s="66"/>
      <c r="O11" s="66"/>
      <c r="P11" s="66"/>
      <c r="Q11" s="66"/>
      <c r="R11" s="192"/>
      <c r="S11" s="441"/>
    </row>
    <row r="12" spans="1:19" ht="12.75" customHeight="1" thickBot="1">
      <c r="A12" s="111">
        <f>IF(M4="yes",IF(C12="",0,IF(F12="",0,IF(H12="Please Select",0,IF(J12="",0,IF(L12=0,0,IF(Q12=0,0,1)))))),1)</f>
        <v>1</v>
      </c>
      <c r="B12" s="189"/>
      <c r="C12" s="796"/>
      <c r="D12" s="798"/>
      <c r="E12" s="81" t="str">
        <f>IF(A12=0,IF(C12="","**",""),"")</f>
        <v/>
      </c>
      <c r="F12" s="228"/>
      <c r="G12" s="81" t="str">
        <f>IF($A12=0,IF(F12="","**",""),"")</f>
        <v/>
      </c>
      <c r="H12" s="364" t="s">
        <v>76</v>
      </c>
      <c r="I12" s="81" t="str">
        <f>IF($A12=0,IF(H12="Please Select","**",""),"")</f>
        <v/>
      </c>
      <c r="J12" s="228"/>
      <c r="K12" s="81" t="str">
        <f>IF(A12=0,IF(J12="","**",""),"")</f>
        <v/>
      </c>
      <c r="L12" s="808"/>
      <c r="M12" s="809"/>
      <c r="N12" s="809"/>
      <c r="O12" s="810"/>
      <c r="P12" s="81" t="str">
        <f>IF(A12=0,IF(L12="","**",""),"")</f>
        <v/>
      </c>
      <c r="Q12" s="222">
        <v>0</v>
      </c>
      <c r="R12" s="227" t="str">
        <f>IF(A12=0,IF(Q12=0,"**",""),"")</f>
        <v/>
      </c>
      <c r="S12" s="441" t="s">
        <v>261</v>
      </c>
    </row>
    <row r="13" spans="1:19" ht="12.75" customHeight="1" thickBot="1">
      <c r="B13" s="189"/>
      <c r="C13" s="802"/>
      <c r="D13" s="804"/>
      <c r="E13" s="81"/>
      <c r="F13" s="81"/>
      <c r="G13" s="81"/>
      <c r="H13" s="81"/>
      <c r="I13" s="81"/>
      <c r="J13" s="80"/>
      <c r="K13" s="81"/>
      <c r="L13" s="811"/>
      <c r="M13" s="812"/>
      <c r="N13" s="812"/>
      <c r="O13" s="813"/>
      <c r="P13" s="81"/>
      <c r="Q13" s="83"/>
      <c r="R13" s="227"/>
    </row>
    <row r="14" spans="1:19" ht="6" customHeight="1" thickBot="1">
      <c r="B14" s="189"/>
      <c r="C14" s="80"/>
      <c r="D14" s="80"/>
      <c r="E14" s="81"/>
      <c r="F14" s="81"/>
      <c r="G14" s="81"/>
      <c r="H14" s="81"/>
      <c r="I14" s="81"/>
      <c r="J14" s="80"/>
      <c r="K14" s="81"/>
      <c r="L14" s="66"/>
      <c r="M14" s="66"/>
      <c r="N14" s="66"/>
      <c r="O14" s="66"/>
      <c r="P14" s="81"/>
      <c r="Q14" s="83"/>
      <c r="R14" s="227"/>
    </row>
    <row r="15" spans="1:19" ht="12.75" customHeight="1" thickBot="1">
      <c r="A15" s="111">
        <f>IF($M$4="Yes",IF(C15="",IF(J15="",IF(L15="",IF(Q15=0,1,0),0),0),IF(J15="",0,IF(L15="",0,IF(Q15=0,0,1)))),1)</f>
        <v>1</v>
      </c>
      <c r="B15" s="189"/>
      <c r="C15" s="796"/>
      <c r="D15" s="798"/>
      <c r="E15" s="81" t="str">
        <f>IF(A15=0,IF(C15="","**",""),"")</f>
        <v/>
      </c>
      <c r="F15" s="228"/>
      <c r="G15" s="81" t="str">
        <f>IF(A15=0,IF(F15="","**",""),"")</f>
        <v/>
      </c>
      <c r="H15" s="364" t="s">
        <v>76</v>
      </c>
      <c r="I15" s="81" t="str">
        <f>IF($A15=0,IF(H15="Please Select","**",""),"")</f>
        <v/>
      </c>
      <c r="J15" s="228"/>
      <c r="K15" s="81" t="str">
        <f>IF(A15=0,IF(J15="","**",""),"")</f>
        <v/>
      </c>
      <c r="L15" s="808"/>
      <c r="M15" s="809"/>
      <c r="N15" s="809"/>
      <c r="O15" s="810"/>
      <c r="P15" s="81" t="str">
        <f>IF(A15=0,IF(L15="","**",""),"")</f>
        <v/>
      </c>
      <c r="Q15" s="222">
        <v>0</v>
      </c>
      <c r="R15" s="227" t="str">
        <f>IF(A15=0,IF(Q15=0,"**",""),"")</f>
        <v/>
      </c>
    </row>
    <row r="16" spans="1:19" ht="12.75" customHeight="1" thickBot="1">
      <c r="B16" s="189"/>
      <c r="C16" s="802"/>
      <c r="D16" s="804"/>
      <c r="E16" s="81"/>
      <c r="F16" s="81"/>
      <c r="G16" s="81"/>
      <c r="H16" s="81"/>
      <c r="I16" s="81"/>
      <c r="J16" s="80"/>
      <c r="K16" s="81"/>
      <c r="L16" s="811"/>
      <c r="M16" s="812"/>
      <c r="N16" s="812"/>
      <c r="O16" s="813"/>
      <c r="P16" s="81"/>
      <c r="Q16" s="83"/>
      <c r="R16" s="227"/>
    </row>
    <row r="17" spans="1:18" ht="6" customHeight="1" thickBot="1">
      <c r="B17" s="189"/>
      <c r="C17" s="80"/>
      <c r="D17" s="80"/>
      <c r="E17" s="81"/>
      <c r="F17" s="81"/>
      <c r="G17" s="81"/>
      <c r="H17" s="81"/>
      <c r="I17" s="81"/>
      <c r="J17" s="80"/>
      <c r="K17" s="81"/>
      <c r="L17" s="82"/>
      <c r="M17" s="82"/>
      <c r="N17" s="82"/>
      <c r="O17" s="82"/>
      <c r="P17" s="81"/>
      <c r="Q17" s="83"/>
      <c r="R17" s="227"/>
    </row>
    <row r="18" spans="1:18" ht="12.75" customHeight="1" thickBot="1">
      <c r="A18" s="111">
        <f>IF($M$4="Yes",IF(C18="",IF(J18="",IF(L18="",IF(Q18=0,1,0),0),0),IF(J18="",0,IF(L18="",0,IF(Q18=0,0,1)))),1)</f>
        <v>1</v>
      </c>
      <c r="B18" s="189"/>
      <c r="C18" s="807"/>
      <c r="D18" s="798"/>
      <c r="E18" s="81" t="str">
        <f>IF(A18=0,IF(C18="","**",""),"")</f>
        <v/>
      </c>
      <c r="F18" s="228"/>
      <c r="G18" s="81" t="str">
        <f>IF(A18=0,IF(F18="","**",""),"")</f>
        <v/>
      </c>
      <c r="H18" s="364" t="s">
        <v>76</v>
      </c>
      <c r="I18" s="81" t="str">
        <f>IF($A18=0,IF(H18="Please Select","**",""),"")</f>
        <v/>
      </c>
      <c r="J18" s="228"/>
      <c r="K18" s="81" t="str">
        <f>IF(A18=0,IF(J18="","**",""),"")</f>
        <v/>
      </c>
      <c r="L18" s="808"/>
      <c r="M18" s="809"/>
      <c r="N18" s="809"/>
      <c r="O18" s="810"/>
      <c r="P18" s="81" t="str">
        <f>IF(A18=0,IF(L18="","**",""),"")</f>
        <v/>
      </c>
      <c r="Q18" s="222">
        <v>0</v>
      </c>
      <c r="R18" s="227" t="str">
        <f>IF(A18=0,IF(Q18=0,"**",""),"")</f>
        <v/>
      </c>
    </row>
    <row r="19" spans="1:18" ht="12.75" customHeight="1" thickBot="1">
      <c r="B19" s="189"/>
      <c r="C19" s="802"/>
      <c r="D19" s="804"/>
      <c r="E19" s="81"/>
      <c r="F19" s="81"/>
      <c r="G19" s="81"/>
      <c r="H19" s="81"/>
      <c r="I19" s="81"/>
      <c r="J19" s="80"/>
      <c r="K19" s="81"/>
      <c r="L19" s="811"/>
      <c r="M19" s="812"/>
      <c r="N19" s="812"/>
      <c r="O19" s="813"/>
      <c r="P19" s="81"/>
      <c r="Q19" s="83"/>
      <c r="R19" s="227"/>
    </row>
    <row r="20" spans="1:18" ht="6" customHeight="1" thickBot="1">
      <c r="B20" s="189"/>
      <c r="C20" s="80"/>
      <c r="D20" s="80"/>
      <c r="E20" s="81"/>
      <c r="F20" s="81"/>
      <c r="G20" s="81"/>
      <c r="H20" s="81"/>
      <c r="I20" s="81"/>
      <c r="J20" s="80"/>
      <c r="K20" s="81"/>
      <c r="L20" s="66"/>
      <c r="M20" s="66"/>
      <c r="N20" s="66"/>
      <c r="O20" s="66"/>
      <c r="P20" s="81"/>
      <c r="Q20" s="83"/>
      <c r="R20" s="227"/>
    </row>
    <row r="21" spans="1:18" ht="12.75" customHeight="1" thickBot="1">
      <c r="A21" s="111">
        <f>IF($M$4="Yes",IF(C21="",IF(J21="",IF(L21="",IF(Q21=0,1,0),0),0),IF(J21="",0,IF(L21="",0,IF(Q21=0,0,1)))),1)</f>
        <v>1</v>
      </c>
      <c r="B21" s="189"/>
      <c r="C21" s="807"/>
      <c r="D21" s="798"/>
      <c r="E21" s="81" t="str">
        <f>IF(A21=0,IF(C21="","**",""),"")</f>
        <v/>
      </c>
      <c r="F21" s="228"/>
      <c r="G21" s="81" t="str">
        <f>IF(A21=0,IF(F21="","**",""),"")</f>
        <v/>
      </c>
      <c r="H21" s="364" t="s">
        <v>76</v>
      </c>
      <c r="I21" s="81" t="str">
        <f>IF($A21=0,IF(H21="Please Select","**",""),"")</f>
        <v/>
      </c>
      <c r="J21" s="228"/>
      <c r="K21" s="81" t="str">
        <f>IF(A21=0,IF(J21="","**",""),"")</f>
        <v/>
      </c>
      <c r="L21" s="808"/>
      <c r="M21" s="809"/>
      <c r="N21" s="809"/>
      <c r="O21" s="810"/>
      <c r="P21" s="81" t="str">
        <f>IF(A21=0,IF(L21="","**",""),"")</f>
        <v/>
      </c>
      <c r="Q21" s="222">
        <v>0</v>
      </c>
      <c r="R21" s="227" t="str">
        <f>IF(A21=0,IF(Q21=0,"**",""),"")</f>
        <v/>
      </c>
    </row>
    <row r="22" spans="1:18" ht="12.75" customHeight="1" thickBot="1">
      <c r="B22" s="189"/>
      <c r="C22" s="802"/>
      <c r="D22" s="804"/>
      <c r="E22" s="81"/>
      <c r="F22" s="81"/>
      <c r="G22" s="81"/>
      <c r="H22" s="81"/>
      <c r="I22" s="81"/>
      <c r="J22" s="80"/>
      <c r="K22" s="81"/>
      <c r="L22" s="811"/>
      <c r="M22" s="812"/>
      <c r="N22" s="812"/>
      <c r="O22" s="813"/>
      <c r="P22" s="81"/>
      <c r="Q22" s="83"/>
      <c r="R22" s="227"/>
    </row>
    <row r="23" spans="1:18" ht="6" customHeight="1" thickBot="1">
      <c r="B23" s="189"/>
      <c r="C23" s="80"/>
      <c r="D23" s="80"/>
      <c r="E23" s="81"/>
      <c r="F23" s="81"/>
      <c r="G23" s="81"/>
      <c r="H23" s="81"/>
      <c r="I23" s="81"/>
      <c r="J23" s="80"/>
      <c r="K23" s="81"/>
      <c r="L23" s="66"/>
      <c r="M23" s="66"/>
      <c r="N23" s="66"/>
      <c r="O23" s="66"/>
      <c r="P23" s="81"/>
      <c r="Q23" s="83"/>
      <c r="R23" s="227"/>
    </row>
    <row r="24" spans="1:18" ht="12.75" customHeight="1" thickBot="1">
      <c r="A24" s="111">
        <f>IF($M$4="Yes",IF(C24="",IF(J24="",IF(L24="",IF(Q24=0,1,0),0),0),IF(J24="",0,IF(L24="",0,IF(Q24=0,0,1)))),1)</f>
        <v>1</v>
      </c>
      <c r="B24" s="189"/>
      <c r="C24" s="807"/>
      <c r="D24" s="798"/>
      <c r="E24" s="81" t="str">
        <f>IF(A24=0,IF(C24="","**",""),"")</f>
        <v/>
      </c>
      <c r="F24" s="228"/>
      <c r="G24" s="81" t="str">
        <f>IF(A24=0,IF(F24="","**",""),"")</f>
        <v/>
      </c>
      <c r="H24" s="364" t="s">
        <v>76</v>
      </c>
      <c r="I24" s="81" t="str">
        <f>IF($A24=0,IF(H24="Please Select","**",""),"")</f>
        <v/>
      </c>
      <c r="J24" s="228"/>
      <c r="K24" s="81" t="str">
        <f>IF(A24=0,IF(J24="","**",""),"")</f>
        <v/>
      </c>
      <c r="L24" s="808"/>
      <c r="M24" s="809"/>
      <c r="N24" s="809"/>
      <c r="O24" s="810"/>
      <c r="P24" s="81" t="str">
        <f>IF(A24=0,IF(L24="","**",""),"")</f>
        <v/>
      </c>
      <c r="Q24" s="222">
        <v>0</v>
      </c>
      <c r="R24" s="227" t="str">
        <f>IF(A24=0,IF(Q24=0,"**",""),"")</f>
        <v/>
      </c>
    </row>
    <row r="25" spans="1:18" ht="12.75" customHeight="1" thickBot="1">
      <c r="B25" s="189"/>
      <c r="C25" s="802"/>
      <c r="D25" s="804"/>
      <c r="E25" s="81"/>
      <c r="F25" s="81"/>
      <c r="G25" s="81"/>
      <c r="H25" s="81"/>
      <c r="I25" s="81"/>
      <c r="J25" s="80"/>
      <c r="K25" s="81"/>
      <c r="L25" s="811"/>
      <c r="M25" s="812"/>
      <c r="N25" s="812"/>
      <c r="O25" s="813"/>
      <c r="P25" s="81"/>
      <c r="Q25" s="229"/>
      <c r="R25" s="227"/>
    </row>
    <row r="26" spans="1:18" ht="6" customHeight="1" thickBot="1">
      <c r="B26" s="189"/>
      <c r="C26" s="82"/>
      <c r="D26" s="82"/>
      <c r="E26" s="81"/>
      <c r="F26" s="81"/>
      <c r="G26" s="81"/>
      <c r="H26" s="81"/>
      <c r="I26" s="81"/>
      <c r="J26" s="80"/>
      <c r="K26" s="81"/>
      <c r="L26" s="66"/>
      <c r="M26" s="66"/>
      <c r="N26" s="66"/>
      <c r="O26" s="66"/>
      <c r="P26" s="81"/>
      <c r="Q26" s="83"/>
      <c r="R26" s="227"/>
    </row>
    <row r="27" spans="1:18" ht="12.75" customHeight="1" thickBot="1">
      <c r="A27" s="111">
        <f>IF($M$4="Yes",IF(C27="",IF(J27="",IF(L27="",IF(Q27=0,1,0),0),0),IF(J27="",0,IF(L27="",0,IF(Q27=0,0,1)))),1)</f>
        <v>1</v>
      </c>
      <c r="B27" s="189"/>
      <c r="C27" s="807"/>
      <c r="D27" s="798"/>
      <c r="E27" s="81" t="str">
        <f>IF(A27=0,IF(C27="","**",""),"")</f>
        <v/>
      </c>
      <c r="F27" s="228"/>
      <c r="G27" s="81" t="str">
        <f>IF(A27=0,IF(F27="","**",""),"")</f>
        <v/>
      </c>
      <c r="H27" s="364" t="s">
        <v>76</v>
      </c>
      <c r="I27" s="81" t="str">
        <f>IF($A27=0,IF(H27="Please Select","**",""),"")</f>
        <v/>
      </c>
      <c r="J27" s="228"/>
      <c r="K27" s="81" t="str">
        <f>IF(A27=0,IF(J27="","**",""),"")</f>
        <v/>
      </c>
      <c r="L27" s="808"/>
      <c r="M27" s="809"/>
      <c r="N27" s="809"/>
      <c r="O27" s="810"/>
      <c r="P27" s="81" t="str">
        <f>IF(A27=0,IF(L27="","**",""),"")</f>
        <v/>
      </c>
      <c r="Q27" s="222">
        <v>0</v>
      </c>
      <c r="R27" s="227" t="str">
        <f>IF(A27=0,IF(Q27=0,"**",""),"")</f>
        <v/>
      </c>
    </row>
    <row r="28" spans="1:18" ht="12.75" customHeight="1" thickBot="1">
      <c r="B28" s="189"/>
      <c r="C28" s="802"/>
      <c r="D28" s="804"/>
      <c r="E28" s="81"/>
      <c r="F28" s="81"/>
      <c r="G28" s="81"/>
      <c r="H28" s="81"/>
      <c r="I28" s="81"/>
      <c r="J28" s="80"/>
      <c r="K28" s="81"/>
      <c r="L28" s="802"/>
      <c r="M28" s="803"/>
      <c r="N28" s="803"/>
      <c r="O28" s="804"/>
      <c r="P28" s="81"/>
      <c r="Q28" s="83"/>
      <c r="R28" s="227"/>
    </row>
    <row r="29" spans="1:18" ht="6" customHeight="1" thickBot="1">
      <c r="B29" s="189"/>
      <c r="C29" s="80"/>
      <c r="D29" s="80"/>
      <c r="E29" s="81"/>
      <c r="F29" s="81"/>
      <c r="G29" s="81"/>
      <c r="H29" s="81"/>
      <c r="I29" s="81"/>
      <c r="J29" s="80"/>
      <c r="K29" s="81"/>
      <c r="L29" s="66"/>
      <c r="M29" s="66"/>
      <c r="N29" s="66"/>
      <c r="O29" s="66"/>
      <c r="P29" s="81"/>
      <c r="Q29" s="83"/>
      <c r="R29" s="227"/>
    </row>
    <row r="30" spans="1:18" ht="12.75" customHeight="1" thickBot="1">
      <c r="A30" s="111">
        <f>IF($M$4="Yes",IF(C30="",IF(J30="",IF(L30="",IF(Q30=0,1,0),0),0),IF(J30="",0,IF(L30="",0,IF(Q30=0,0,1)))),1)</f>
        <v>1</v>
      </c>
      <c r="B30" s="189"/>
      <c r="C30" s="807"/>
      <c r="D30" s="798"/>
      <c r="E30" s="81" t="str">
        <f>IF(A30=0,IF(C30="","**",""),"")</f>
        <v/>
      </c>
      <c r="F30" s="228"/>
      <c r="G30" s="81" t="str">
        <f>IF(A30=0,IF(F30="","**",""),"")</f>
        <v/>
      </c>
      <c r="H30" s="364" t="s">
        <v>76</v>
      </c>
      <c r="I30" s="81" t="str">
        <f>IF($A30=0,IF(H30="Please Select","**",""),"")</f>
        <v/>
      </c>
      <c r="J30" s="228"/>
      <c r="K30" s="81" t="str">
        <f>IF(A30=0,IF(J30="","**",""),"")</f>
        <v/>
      </c>
      <c r="L30" s="808"/>
      <c r="M30" s="809"/>
      <c r="N30" s="809"/>
      <c r="O30" s="810"/>
      <c r="P30" s="81" t="str">
        <f>IF(A30=0,IF(L30="","**",""),"")</f>
        <v/>
      </c>
      <c r="Q30" s="222">
        <v>0</v>
      </c>
      <c r="R30" s="227" t="str">
        <f>IF(A30=0,IF(Q30=0,"**",""),"")</f>
        <v/>
      </c>
    </row>
    <row r="31" spans="1:18" ht="12.75" customHeight="1" thickBot="1">
      <c r="B31" s="189"/>
      <c r="C31" s="802"/>
      <c r="D31" s="804"/>
      <c r="E31" s="81"/>
      <c r="F31" s="81"/>
      <c r="G31" s="81"/>
      <c r="H31" s="81"/>
      <c r="I31" s="81"/>
      <c r="J31" s="80"/>
      <c r="K31" s="81"/>
      <c r="L31" s="811"/>
      <c r="M31" s="812"/>
      <c r="N31" s="812"/>
      <c r="O31" s="813"/>
      <c r="P31" s="81"/>
      <c r="Q31" s="83"/>
      <c r="R31" s="227"/>
    </row>
    <row r="32" spans="1:18" ht="6" customHeight="1" thickBot="1">
      <c r="B32" s="189"/>
      <c r="C32" s="80"/>
      <c r="D32" s="80"/>
      <c r="E32" s="81"/>
      <c r="F32" s="81"/>
      <c r="G32" s="81"/>
      <c r="H32" s="81"/>
      <c r="I32" s="81"/>
      <c r="J32" s="80"/>
      <c r="K32" s="81"/>
      <c r="L32" s="66"/>
      <c r="M32" s="66"/>
      <c r="N32" s="66"/>
      <c r="O32" s="66"/>
      <c r="P32" s="81"/>
      <c r="Q32" s="83"/>
      <c r="R32" s="227"/>
    </row>
    <row r="33" spans="1:18" ht="12.75" customHeight="1" thickBot="1">
      <c r="A33" s="111">
        <f>IF($M$4="Yes",IF(C33="",IF(J33="",IF(L33="",IF(Q33=0,1,0),0),0),IF(J33="",0,IF(L33="",0,IF(Q33=0,0,1)))),1)</f>
        <v>1</v>
      </c>
      <c r="B33" s="189"/>
      <c r="C33" s="807"/>
      <c r="D33" s="798"/>
      <c r="E33" s="81" t="str">
        <f>IF(A33=0,IF(C33="","**",""),"")</f>
        <v/>
      </c>
      <c r="F33" s="228"/>
      <c r="G33" s="81" t="str">
        <f>IF(A33=0,IF(F33="","**",""),"")</f>
        <v/>
      </c>
      <c r="H33" s="364" t="s">
        <v>76</v>
      </c>
      <c r="I33" s="81" t="str">
        <f>IF($A33=0,IF(H33="Please Select","**",""),"")</f>
        <v/>
      </c>
      <c r="J33" s="228"/>
      <c r="K33" s="81" t="str">
        <f>IF(A33=0,IF(J33="","**",""),"")</f>
        <v/>
      </c>
      <c r="L33" s="808"/>
      <c r="M33" s="809"/>
      <c r="N33" s="809"/>
      <c r="O33" s="810"/>
      <c r="P33" s="81" t="str">
        <f>IF(A33=0,IF(L33="","**",""),"")</f>
        <v/>
      </c>
      <c r="Q33" s="222">
        <v>0</v>
      </c>
      <c r="R33" s="227" t="str">
        <f>IF(A33=0,IF(Q33=0,"**",""),"")</f>
        <v/>
      </c>
    </row>
    <row r="34" spans="1:18" ht="12.75" customHeight="1" thickBot="1">
      <c r="B34" s="189"/>
      <c r="C34" s="802"/>
      <c r="D34" s="804"/>
      <c r="E34" s="81"/>
      <c r="F34" s="81"/>
      <c r="G34" s="81"/>
      <c r="H34" s="81"/>
      <c r="I34" s="81"/>
      <c r="J34" s="80"/>
      <c r="K34" s="81"/>
      <c r="L34" s="811"/>
      <c r="M34" s="812"/>
      <c r="N34" s="812"/>
      <c r="O34" s="813"/>
      <c r="P34" s="81"/>
      <c r="Q34" s="83"/>
      <c r="R34" s="227"/>
    </row>
    <row r="35" spans="1:18" ht="6" customHeight="1" thickBot="1">
      <c r="B35" s="189"/>
      <c r="C35" s="80"/>
      <c r="D35" s="80"/>
      <c r="E35" s="81"/>
      <c r="F35" s="81"/>
      <c r="G35" s="81"/>
      <c r="H35" s="81"/>
      <c r="I35" s="81"/>
      <c r="J35" s="80"/>
      <c r="K35" s="81"/>
      <c r="L35" s="66"/>
      <c r="M35" s="66"/>
      <c r="N35" s="66"/>
      <c r="O35" s="66"/>
      <c r="P35" s="81"/>
      <c r="Q35" s="83"/>
      <c r="R35" s="227"/>
    </row>
    <row r="36" spans="1:18" ht="12.75" customHeight="1" thickBot="1">
      <c r="A36" s="111">
        <f>IF($M$4="Yes",IF(C36="",IF(J36="",IF(L36="",IF(Q36=0,1,0),0),0),IF(J36="",0,IF(L36="",0,IF(Q36=0,0,1)))),1)</f>
        <v>1</v>
      </c>
      <c r="B36" s="189"/>
      <c r="C36" s="807"/>
      <c r="D36" s="798"/>
      <c r="E36" s="81" t="str">
        <f>IF(A36=0,IF(C36="","**",""),"")</f>
        <v/>
      </c>
      <c r="F36" s="228"/>
      <c r="G36" s="81" t="str">
        <f>IF(A36=0,IF(F36="","**",""),"")</f>
        <v/>
      </c>
      <c r="H36" s="364" t="s">
        <v>76</v>
      </c>
      <c r="I36" s="81" t="str">
        <f>IF($A36=0,IF(H36="Please Select","**",""),"")</f>
        <v/>
      </c>
      <c r="J36" s="228"/>
      <c r="K36" s="81" t="str">
        <f>IF(A36=0,IF(J36="","**",""),"")</f>
        <v/>
      </c>
      <c r="L36" s="808"/>
      <c r="M36" s="809"/>
      <c r="N36" s="809"/>
      <c r="O36" s="810"/>
      <c r="P36" s="81" t="str">
        <f>IF(A36=0,IF(L36="","**",""),"")</f>
        <v/>
      </c>
      <c r="Q36" s="222">
        <v>0</v>
      </c>
      <c r="R36" s="227" t="str">
        <f>IF(A36=0,IF(Q36=0,"**",""),"")</f>
        <v/>
      </c>
    </row>
    <row r="37" spans="1:18" ht="12.75" customHeight="1" thickBot="1">
      <c r="B37" s="189"/>
      <c r="C37" s="802"/>
      <c r="D37" s="804"/>
      <c r="E37" s="81"/>
      <c r="F37" s="81"/>
      <c r="G37" s="81"/>
      <c r="H37" s="81"/>
      <c r="I37" s="81"/>
      <c r="J37" s="80"/>
      <c r="K37" s="81"/>
      <c r="L37" s="811"/>
      <c r="M37" s="812"/>
      <c r="N37" s="812"/>
      <c r="O37" s="813"/>
      <c r="P37" s="81"/>
      <c r="Q37" s="83"/>
      <c r="R37" s="227"/>
    </row>
    <row r="38" spans="1:18" ht="6" customHeight="1" thickBot="1">
      <c r="B38" s="189"/>
      <c r="C38" s="80"/>
      <c r="D38" s="80"/>
      <c r="E38" s="81"/>
      <c r="F38" s="81"/>
      <c r="G38" s="81"/>
      <c r="H38" s="81"/>
      <c r="I38" s="81"/>
      <c r="J38" s="80"/>
      <c r="K38" s="81"/>
      <c r="L38" s="66"/>
      <c r="M38" s="66"/>
      <c r="N38" s="66"/>
      <c r="O38" s="66"/>
      <c r="P38" s="81"/>
      <c r="Q38" s="83"/>
      <c r="R38" s="227"/>
    </row>
    <row r="39" spans="1:18" ht="12.75" customHeight="1" thickBot="1">
      <c r="A39" s="111">
        <f>IF($M$4="Yes",IF(C39="",IF(J39="",IF(L39="",IF(Q39=0,1,0),0),0),IF(J39="",0,IF(L39="",0,IF(Q39=0,0,1)))),1)</f>
        <v>1</v>
      </c>
      <c r="B39" s="189"/>
      <c r="C39" s="807"/>
      <c r="D39" s="798"/>
      <c r="E39" s="81" t="str">
        <f>IF(A39=0,IF(C39="","**",""),"")</f>
        <v/>
      </c>
      <c r="F39" s="228"/>
      <c r="G39" s="81" t="str">
        <f>IF(A39=0,IF(F39="","**",""),"")</f>
        <v/>
      </c>
      <c r="H39" s="364" t="s">
        <v>76</v>
      </c>
      <c r="I39" s="81" t="str">
        <f>IF($A39=0,IF(H39="Please Select","**",""),"")</f>
        <v/>
      </c>
      <c r="J39" s="228"/>
      <c r="K39" s="81" t="str">
        <f>IF(A39=0,IF(J39="","**",""),"")</f>
        <v/>
      </c>
      <c r="L39" s="808"/>
      <c r="M39" s="809"/>
      <c r="N39" s="809"/>
      <c r="O39" s="810"/>
      <c r="P39" s="81" t="str">
        <f>IF(A39=0,IF(L39="","**",""),"")</f>
        <v/>
      </c>
      <c r="Q39" s="222">
        <v>0</v>
      </c>
      <c r="R39" s="227" t="str">
        <f>IF(A39=0,IF(Q39=0,"**",""),"")</f>
        <v/>
      </c>
    </row>
    <row r="40" spans="1:18" ht="12.75" customHeight="1" thickBot="1">
      <c r="B40" s="189"/>
      <c r="C40" s="802"/>
      <c r="D40" s="804"/>
      <c r="E40" s="81"/>
      <c r="F40" s="81"/>
      <c r="G40" s="81"/>
      <c r="H40" s="81"/>
      <c r="I40" s="81"/>
      <c r="J40" s="80"/>
      <c r="K40" s="81"/>
      <c r="L40" s="811"/>
      <c r="M40" s="812"/>
      <c r="N40" s="812"/>
      <c r="O40" s="813"/>
      <c r="P40" s="81"/>
      <c r="Q40" s="83"/>
      <c r="R40" s="227"/>
    </row>
    <row r="41" spans="1:18" ht="13.5" thickBot="1">
      <c r="B41" s="188"/>
      <c r="C41" s="60"/>
      <c r="D41" s="60"/>
      <c r="E41" s="60"/>
      <c r="F41" s="60"/>
      <c r="G41" s="60"/>
      <c r="H41" s="60"/>
      <c r="I41" s="60"/>
      <c r="J41" s="60"/>
      <c r="K41" s="60"/>
      <c r="L41" s="60"/>
      <c r="M41" s="60"/>
      <c r="N41" s="60"/>
      <c r="O41" s="60"/>
      <c r="P41" s="60"/>
      <c r="Q41" s="60"/>
      <c r="R41" s="190"/>
    </row>
    <row r="42" spans="1:18" ht="16.5" thickBot="1">
      <c r="B42" s="188"/>
      <c r="C42" s="60"/>
      <c r="D42" s="60"/>
      <c r="E42" s="60"/>
      <c r="F42" s="60"/>
      <c r="G42" s="60"/>
      <c r="H42" s="60"/>
      <c r="I42" s="60"/>
      <c r="J42" s="60"/>
      <c r="K42" s="60"/>
      <c r="L42" s="60"/>
      <c r="M42" s="60"/>
      <c r="N42" s="60"/>
      <c r="O42" s="60"/>
      <c r="P42" s="450" t="s">
        <v>352</v>
      </c>
      <c r="Q42" s="327">
        <f>SUM(Q12:Q41)</f>
        <v>0</v>
      </c>
      <c r="R42" s="190"/>
    </row>
    <row r="43" spans="1:18" ht="43.5" customHeight="1" thickBot="1">
      <c r="B43" s="188"/>
      <c r="C43" s="814" t="s">
        <v>267</v>
      </c>
      <c r="D43" s="814"/>
      <c r="E43" s="814"/>
      <c r="F43" s="814"/>
      <c r="G43" s="814"/>
      <c r="H43" s="814"/>
      <c r="I43" s="814"/>
      <c r="J43" s="814"/>
      <c r="K43" s="814"/>
      <c r="L43" s="814"/>
      <c r="M43" s="60"/>
      <c r="N43" s="60"/>
      <c r="O43" s="60"/>
      <c r="P43" s="84"/>
      <c r="Q43" s="85"/>
      <c r="R43" s="190"/>
    </row>
    <row r="44" spans="1:18" ht="15.75" customHeight="1">
      <c r="A44" s="111">
        <f>IF(M4="Yes",IF(C44="",0,1),1)</f>
        <v>1</v>
      </c>
      <c r="B44" s="188"/>
      <c r="C44" s="796"/>
      <c r="D44" s="797"/>
      <c r="E44" s="797"/>
      <c r="F44" s="797"/>
      <c r="G44" s="797"/>
      <c r="H44" s="797"/>
      <c r="I44" s="797"/>
      <c r="J44" s="797"/>
      <c r="K44" s="797"/>
      <c r="L44" s="797"/>
      <c r="M44" s="797"/>
      <c r="N44" s="797"/>
      <c r="O44" s="797"/>
      <c r="P44" s="797"/>
      <c r="Q44" s="798"/>
      <c r="R44" s="227" t="str">
        <f>IF(A44=0,IF(C44="","**",""),"")</f>
        <v/>
      </c>
    </row>
    <row r="45" spans="1:18" ht="15.75" customHeight="1">
      <c r="B45" s="188"/>
      <c r="C45" s="799"/>
      <c r="D45" s="800"/>
      <c r="E45" s="800"/>
      <c r="F45" s="800"/>
      <c r="G45" s="800"/>
      <c r="H45" s="800"/>
      <c r="I45" s="800"/>
      <c r="J45" s="800"/>
      <c r="K45" s="800"/>
      <c r="L45" s="800"/>
      <c r="M45" s="800"/>
      <c r="N45" s="800"/>
      <c r="O45" s="800"/>
      <c r="P45" s="800"/>
      <c r="Q45" s="801"/>
      <c r="R45" s="190"/>
    </row>
    <row r="46" spans="1:18" ht="15.75" customHeight="1">
      <c r="B46" s="188"/>
      <c r="C46" s="799"/>
      <c r="D46" s="800"/>
      <c r="E46" s="800"/>
      <c r="F46" s="800"/>
      <c r="G46" s="800"/>
      <c r="H46" s="800"/>
      <c r="I46" s="800"/>
      <c r="J46" s="800"/>
      <c r="K46" s="800"/>
      <c r="L46" s="800"/>
      <c r="M46" s="800"/>
      <c r="N46" s="800"/>
      <c r="O46" s="800"/>
      <c r="P46" s="800"/>
      <c r="Q46" s="801"/>
      <c r="R46" s="190"/>
    </row>
    <row r="47" spans="1:18" ht="15.75" customHeight="1">
      <c r="B47" s="188"/>
      <c r="C47" s="799"/>
      <c r="D47" s="800"/>
      <c r="E47" s="800"/>
      <c r="F47" s="800"/>
      <c r="G47" s="800"/>
      <c r="H47" s="800"/>
      <c r="I47" s="800"/>
      <c r="J47" s="800"/>
      <c r="K47" s="800"/>
      <c r="L47" s="800"/>
      <c r="M47" s="800"/>
      <c r="N47" s="800"/>
      <c r="O47" s="800"/>
      <c r="P47" s="800"/>
      <c r="Q47" s="801"/>
      <c r="R47" s="190"/>
    </row>
    <row r="48" spans="1:18" ht="15.75" customHeight="1">
      <c r="B48" s="188"/>
      <c r="C48" s="799"/>
      <c r="D48" s="800"/>
      <c r="E48" s="800"/>
      <c r="F48" s="800"/>
      <c r="G48" s="800"/>
      <c r="H48" s="800"/>
      <c r="I48" s="800"/>
      <c r="J48" s="800"/>
      <c r="K48" s="800"/>
      <c r="L48" s="800"/>
      <c r="M48" s="800"/>
      <c r="N48" s="800"/>
      <c r="O48" s="800"/>
      <c r="P48" s="800"/>
      <c r="Q48" s="801"/>
      <c r="R48" s="190"/>
    </row>
    <row r="49" spans="2:18" ht="15.75" customHeight="1">
      <c r="B49" s="188"/>
      <c r="C49" s="799"/>
      <c r="D49" s="800"/>
      <c r="E49" s="800"/>
      <c r="F49" s="800"/>
      <c r="G49" s="800"/>
      <c r="H49" s="800"/>
      <c r="I49" s="800"/>
      <c r="J49" s="800"/>
      <c r="K49" s="800"/>
      <c r="L49" s="800"/>
      <c r="M49" s="800"/>
      <c r="N49" s="800"/>
      <c r="O49" s="800"/>
      <c r="P49" s="800"/>
      <c r="Q49" s="801"/>
      <c r="R49" s="190"/>
    </row>
    <row r="50" spans="2:18" ht="15.75" customHeight="1">
      <c r="B50" s="188"/>
      <c r="C50" s="799"/>
      <c r="D50" s="800"/>
      <c r="E50" s="800"/>
      <c r="F50" s="800"/>
      <c r="G50" s="800"/>
      <c r="H50" s="800"/>
      <c r="I50" s="800"/>
      <c r="J50" s="800"/>
      <c r="K50" s="800"/>
      <c r="L50" s="800"/>
      <c r="M50" s="800"/>
      <c r="N50" s="800"/>
      <c r="O50" s="800"/>
      <c r="P50" s="800"/>
      <c r="Q50" s="801"/>
      <c r="R50" s="190"/>
    </row>
    <row r="51" spans="2:18" ht="15.75" customHeight="1">
      <c r="B51" s="188"/>
      <c r="C51" s="799"/>
      <c r="D51" s="800"/>
      <c r="E51" s="800"/>
      <c r="F51" s="800"/>
      <c r="G51" s="800"/>
      <c r="H51" s="800"/>
      <c r="I51" s="800"/>
      <c r="J51" s="800"/>
      <c r="K51" s="800"/>
      <c r="L51" s="800"/>
      <c r="M51" s="800"/>
      <c r="N51" s="800"/>
      <c r="O51" s="800"/>
      <c r="P51" s="800"/>
      <c r="Q51" s="801"/>
      <c r="R51" s="190"/>
    </row>
    <row r="52" spans="2:18" ht="15.75" customHeight="1">
      <c r="B52" s="188"/>
      <c r="C52" s="799"/>
      <c r="D52" s="800"/>
      <c r="E52" s="800"/>
      <c r="F52" s="800"/>
      <c r="G52" s="800"/>
      <c r="H52" s="800"/>
      <c r="I52" s="800"/>
      <c r="J52" s="800"/>
      <c r="K52" s="800"/>
      <c r="L52" s="800"/>
      <c r="M52" s="800"/>
      <c r="N52" s="800"/>
      <c r="O52" s="800"/>
      <c r="P52" s="800"/>
      <c r="Q52" s="801"/>
      <c r="R52" s="190"/>
    </row>
    <row r="53" spans="2:18" ht="15.75" customHeight="1">
      <c r="B53" s="188"/>
      <c r="C53" s="799"/>
      <c r="D53" s="800"/>
      <c r="E53" s="800"/>
      <c r="F53" s="800"/>
      <c r="G53" s="800"/>
      <c r="H53" s="800"/>
      <c r="I53" s="800"/>
      <c r="J53" s="800"/>
      <c r="K53" s="800"/>
      <c r="L53" s="800"/>
      <c r="M53" s="800"/>
      <c r="N53" s="800"/>
      <c r="O53" s="800"/>
      <c r="P53" s="800"/>
      <c r="Q53" s="801"/>
      <c r="R53" s="190"/>
    </row>
    <row r="54" spans="2:18" ht="15.75" customHeight="1">
      <c r="B54" s="188"/>
      <c r="C54" s="799"/>
      <c r="D54" s="800"/>
      <c r="E54" s="800"/>
      <c r="F54" s="800"/>
      <c r="G54" s="800"/>
      <c r="H54" s="800"/>
      <c r="I54" s="800"/>
      <c r="J54" s="800"/>
      <c r="K54" s="800"/>
      <c r="L54" s="800"/>
      <c r="M54" s="800"/>
      <c r="N54" s="800"/>
      <c r="O54" s="800"/>
      <c r="P54" s="800"/>
      <c r="Q54" s="801"/>
      <c r="R54" s="190"/>
    </row>
    <row r="55" spans="2:18" ht="15.75" customHeight="1">
      <c r="B55" s="188"/>
      <c r="C55" s="799"/>
      <c r="D55" s="800"/>
      <c r="E55" s="800"/>
      <c r="F55" s="800"/>
      <c r="G55" s="800"/>
      <c r="H55" s="800"/>
      <c r="I55" s="800"/>
      <c r="J55" s="800"/>
      <c r="K55" s="800"/>
      <c r="L55" s="800"/>
      <c r="M55" s="800"/>
      <c r="N55" s="800"/>
      <c r="O55" s="800"/>
      <c r="P55" s="800"/>
      <c r="Q55" s="801"/>
      <c r="R55" s="190"/>
    </row>
    <row r="56" spans="2:18" ht="15.75" customHeight="1">
      <c r="B56" s="188"/>
      <c r="C56" s="799"/>
      <c r="D56" s="800"/>
      <c r="E56" s="800"/>
      <c r="F56" s="800"/>
      <c r="G56" s="800"/>
      <c r="H56" s="800"/>
      <c r="I56" s="800"/>
      <c r="J56" s="800"/>
      <c r="K56" s="800"/>
      <c r="L56" s="800"/>
      <c r="M56" s="800"/>
      <c r="N56" s="800"/>
      <c r="O56" s="800"/>
      <c r="P56" s="800"/>
      <c r="Q56" s="801"/>
      <c r="R56" s="190"/>
    </row>
    <row r="57" spans="2:18" ht="15.75" customHeight="1">
      <c r="B57" s="188"/>
      <c r="C57" s="799"/>
      <c r="D57" s="800"/>
      <c r="E57" s="800"/>
      <c r="F57" s="800"/>
      <c r="G57" s="800"/>
      <c r="H57" s="800"/>
      <c r="I57" s="800"/>
      <c r="J57" s="800"/>
      <c r="K57" s="800"/>
      <c r="L57" s="800"/>
      <c r="M57" s="800"/>
      <c r="N57" s="800"/>
      <c r="O57" s="800"/>
      <c r="P57" s="800"/>
      <c r="Q57" s="801"/>
      <c r="R57" s="190"/>
    </row>
    <row r="58" spans="2:18" ht="15.75" customHeight="1" thickBot="1">
      <c r="B58" s="188"/>
      <c r="C58" s="802"/>
      <c r="D58" s="803"/>
      <c r="E58" s="803"/>
      <c r="F58" s="803"/>
      <c r="G58" s="803"/>
      <c r="H58" s="803"/>
      <c r="I58" s="803"/>
      <c r="J58" s="803"/>
      <c r="K58" s="803"/>
      <c r="L58" s="803"/>
      <c r="M58" s="803"/>
      <c r="N58" s="803"/>
      <c r="O58" s="803"/>
      <c r="P58" s="803"/>
      <c r="Q58" s="804"/>
      <c r="R58" s="190"/>
    </row>
    <row r="59" spans="2:18" ht="13.5" thickBot="1">
      <c r="B59" s="193"/>
      <c r="C59" s="194"/>
      <c r="D59" s="194"/>
      <c r="E59" s="194"/>
      <c r="F59" s="194"/>
      <c r="G59" s="194"/>
      <c r="H59" s="194"/>
      <c r="I59" s="194"/>
      <c r="J59" s="194"/>
      <c r="K59" s="194"/>
      <c r="L59" s="194"/>
      <c r="M59" s="194"/>
      <c r="N59" s="194"/>
      <c r="O59" s="194"/>
      <c r="P59" s="194"/>
      <c r="Q59" s="194"/>
      <c r="R59" s="195"/>
    </row>
    <row r="60" spans="2:18" ht="13.5" thickTop="1"/>
  </sheetData>
  <sheetProtection selectLockedCells="1"/>
  <mergeCells count="28">
    <mergeCell ref="L33:O34"/>
    <mergeCell ref="C30:D31"/>
    <mergeCell ref="C43:L43"/>
    <mergeCell ref="O1:R1"/>
    <mergeCell ref="C4:L4"/>
    <mergeCell ref="C8:D8"/>
    <mergeCell ref="C9:D9"/>
    <mergeCell ref="L9:O9"/>
    <mergeCell ref="L24:O25"/>
    <mergeCell ref="C12:D13"/>
    <mergeCell ref="L12:O13"/>
    <mergeCell ref="L8:O8"/>
    <mergeCell ref="C44:Q58"/>
    <mergeCell ref="C39:D40"/>
    <mergeCell ref="L15:O16"/>
    <mergeCell ref="L18:O19"/>
    <mergeCell ref="C24:D25"/>
    <mergeCell ref="C36:D37"/>
    <mergeCell ref="C18:D19"/>
    <mergeCell ref="L21:O22"/>
    <mergeCell ref="L39:O40"/>
    <mergeCell ref="L36:O37"/>
    <mergeCell ref="C33:D34"/>
    <mergeCell ref="L27:O28"/>
    <mergeCell ref="L30:O31"/>
    <mergeCell ref="C15:D16"/>
    <mergeCell ref="C21:D22"/>
    <mergeCell ref="C27:D28"/>
  </mergeCells>
  <phoneticPr fontId="0" type="noConversion"/>
  <conditionalFormatting sqref="N2 J2">
    <cfRule type="cellIs" dxfId="15" priority="3" stopIfTrue="1" operator="equal">
      <formula>"Complete"</formula>
    </cfRule>
    <cfRule type="cellIs" dxfId="14" priority="4" stopIfTrue="1" operator="equal">
      <formula>"Incomplete"</formula>
    </cfRule>
  </conditionalFormatting>
  <conditionalFormatting sqref="B6:R7 B3:B5 R3:R5 B8:L8 B10:R42 B9:P9 R9 P8:R8 B44:R59 B43:C43 M43:R43">
    <cfRule type="expression" dxfId="13" priority="2" stopIfTrue="1">
      <formula>$M$3=0</formula>
    </cfRule>
  </conditionalFormatting>
  <dataValidations count="8">
    <dataValidation type="whole" operator="greaterThanOrEqual" allowBlank="1" showInputMessage="1" showErrorMessage="1" promptTitle="Cost" prompt="Please provide an estimate of the total cost of this sub contract." sqref="Q12:Q40" xr:uid="{00000000-0002-0000-0A00-000000000000}">
      <formula1>0</formula1>
    </dataValidation>
    <dataValidation type="list" allowBlank="1" showInputMessage="1" showErrorMessage="1" sqref="H39 H12 H15 H36 H18 H21 H24 H27 H30 H33" xr:uid="{00000000-0002-0000-0A00-000001000000}">
      <formula1>$S$3:$S$12</formula1>
    </dataValidation>
    <dataValidation allowBlank="1" showInputMessage="1" showErrorMessage="1" promptTitle="Country" prompt="Please state the country where the work will be carried out._x000a__x000a_Where the sub contract is being placed overseas, you will need to demonstrate a net benefit to the UK for using this sub contractor within your main application form." sqref="J13:J14 J16:J17 J19:J20 J22:J23 J25:J26 J28:J29 J31:J32 J34:J35 J37:J38 J40" xr:uid="{00000000-0002-0000-0A00-000002000000}"/>
    <dataValidation allowBlank="1" showInputMessage="1" showErrorMessage="1" promptTitle="Role" prompt="Please briefly describe the role or work to be carried out." sqref="L36 L12 L15 L18 L21 L24 L27 L30 L33 L39" xr:uid="{00000000-0002-0000-0A00-000003000000}"/>
    <dataValidation allowBlank="1" showInputMessage="1" showErrorMessage="1" promptTitle="Company name" prompt="Please name the organisation that you intend to use as a sub contractor on the project." sqref="C12 C14:D15 C17:D18 C20:D21 C23:D24 C38:D39 C29:D30 C32:D33 C35:D36 C26:C27 D26" xr:uid="{00000000-0002-0000-0A00-000004000000}"/>
    <dataValidation allowBlank="1" showInputMessage="1" showErrorMessage="1" promptTitle="Country" prompt="Please state the country where the work will be carried out._x000a__x000a_Where the sub contract is being placed overseas, you will need to demonstrate the rationale and net benefit to the UK for using this sub contractor within your main application form." sqref="J12 J15 J18 J21 J24 J27 J30 J33 J36 J39" xr:uid="{00000000-0002-0000-0A00-000005000000}"/>
    <dataValidation allowBlank="1" showErrorMessage="1" promptTitle="Company relationship" sqref="F12 F15 F18 F21 F24 F27 F30 F33 F36 F39" xr:uid="{00000000-0002-0000-0A00-000006000000}"/>
    <dataValidation type="list" allowBlank="1" showInputMessage="1" showErrorMessage="1" sqref="M4" xr:uid="{00000000-0002-0000-0A00-000007000000}">
      <formula1>"Please select,Yes,No"</formula1>
    </dataValidation>
  </dataValidations>
  <printOptions horizontalCentered="1"/>
  <pageMargins left="0.19685039370078741" right="0.19685039370078741" top="0.47244094488188981" bottom="0.19685039370078741" header="0" footer="0"/>
  <pageSetup paperSize="9" scale="7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S34"/>
  <sheetViews>
    <sheetView workbookViewId="0">
      <pane ySplit="2" topLeftCell="A3" activePane="bottomLeft" state="frozen"/>
      <selection pane="bottomLeft" activeCell="C1" sqref="C1"/>
    </sheetView>
  </sheetViews>
  <sheetFormatPr defaultColWidth="9.140625" defaultRowHeight="12.75"/>
  <cols>
    <col min="1" max="1" width="3.42578125" style="381" customWidth="1"/>
    <col min="2" max="2" width="3.42578125" style="37" customWidth="1"/>
    <col min="3" max="3" width="23.5703125" style="37" customWidth="1"/>
    <col min="4" max="5" width="9.140625" style="37"/>
    <col min="6" max="6" width="34.85546875" style="37" customWidth="1"/>
    <col min="7" max="7" width="3.5703125" style="37" customWidth="1"/>
    <col min="8" max="8" width="13.5703125" style="37" customWidth="1"/>
    <col min="9" max="9" width="3.5703125" style="37" customWidth="1"/>
    <col min="10" max="10" width="13.5703125" style="37" customWidth="1"/>
    <col min="11" max="11" width="3.5703125" style="37" customWidth="1"/>
    <col min="12" max="12" width="13.5703125" style="37" customWidth="1"/>
    <col min="13" max="13" width="3.5703125" style="37" customWidth="1"/>
    <col min="14" max="14" width="13.5703125" style="37" customWidth="1"/>
    <col min="15" max="16" width="3.42578125" style="37" customWidth="1"/>
    <col min="17" max="18" width="9.140625" style="37"/>
    <col min="19" max="19" width="9.140625" style="49"/>
    <col min="20" max="16384" width="9.140625" style="37"/>
  </cols>
  <sheetData>
    <row r="1" spans="1:19" ht="15.95" customHeight="1" thickBot="1">
      <c r="C1" s="96" t="s">
        <v>425</v>
      </c>
      <c r="L1" s="602"/>
      <c r="M1" s="602"/>
      <c r="N1" s="602"/>
      <c r="O1" s="602"/>
      <c r="Q1" s="121"/>
    </row>
    <row r="2" spans="1:19" ht="30" customHeight="1" thickTop="1">
      <c r="A2" s="381">
        <f>IF(SUM(A4:A30)=21,1,0)</f>
        <v>0</v>
      </c>
      <c r="B2" s="296"/>
      <c r="C2" s="297" t="s">
        <v>353</v>
      </c>
      <c r="D2" s="298"/>
      <c r="E2" s="298"/>
      <c r="F2" s="298"/>
      <c r="G2" s="299" t="s">
        <v>18</v>
      </c>
      <c r="H2" s="299"/>
      <c r="I2" s="299"/>
      <c r="J2" s="300" t="str">
        <f>IF(A2=1,"Complete","Incomplete")</f>
        <v>Incomplete</v>
      </c>
      <c r="K2" s="298"/>
      <c r="L2" s="299" t="s">
        <v>282</v>
      </c>
      <c r="M2" s="300" t="str">
        <f>'Form status'!F38</f>
        <v>Incomplete</v>
      </c>
      <c r="N2" s="298"/>
      <c r="O2" s="302"/>
    </row>
    <row r="3" spans="1:19" ht="13.5" thickBot="1">
      <c r="B3" s="128"/>
      <c r="C3" s="39"/>
      <c r="D3" s="39"/>
      <c r="E3" s="39"/>
      <c r="F3" s="39"/>
      <c r="G3" s="39"/>
      <c r="H3" s="39"/>
      <c r="I3" s="39"/>
      <c r="J3" s="127">
        <f>IF(J4="Yes",1,0)</f>
        <v>0</v>
      </c>
      <c r="K3" s="39"/>
      <c r="L3" s="39"/>
      <c r="M3" s="39"/>
      <c r="N3" s="39"/>
      <c r="O3" s="129"/>
      <c r="S3" s="49" t="s">
        <v>76</v>
      </c>
    </row>
    <row r="4" spans="1:19" ht="15.75" customHeight="1" thickBot="1">
      <c r="A4" s="381">
        <f>IF(J4="please select",0,1)</f>
        <v>0</v>
      </c>
      <c r="B4" s="171"/>
      <c r="C4" s="825" t="s">
        <v>276</v>
      </c>
      <c r="D4" s="825"/>
      <c r="E4" s="825"/>
      <c r="F4" s="825"/>
      <c r="G4" s="825"/>
      <c r="H4" s="361"/>
      <c r="I4" s="361"/>
      <c r="J4" s="165" t="s">
        <v>76</v>
      </c>
      <c r="K4" s="230" t="str">
        <f>IF(J4="please select","**","")</f>
        <v>**</v>
      </c>
      <c r="L4" s="39"/>
      <c r="M4" s="39"/>
      <c r="N4" s="39"/>
      <c r="O4" s="129"/>
      <c r="S4" s="49" t="s">
        <v>90</v>
      </c>
    </row>
    <row r="5" spans="1:19">
      <c r="B5" s="128"/>
      <c r="C5" s="39"/>
      <c r="D5" s="39"/>
      <c r="E5" s="39"/>
      <c r="F5" s="39"/>
      <c r="G5" s="39"/>
      <c r="H5" s="39"/>
      <c r="I5" s="39"/>
      <c r="J5" s="39"/>
      <c r="K5" s="39"/>
      <c r="L5" s="39"/>
      <c r="M5" s="39"/>
      <c r="N5" s="39"/>
      <c r="O5" s="129"/>
      <c r="S5" s="49" t="s">
        <v>89</v>
      </c>
    </row>
    <row r="6" spans="1:19">
      <c r="B6" s="128"/>
      <c r="C6" s="123" t="s">
        <v>236</v>
      </c>
      <c r="D6" s="39"/>
      <c r="E6" s="39"/>
      <c r="F6" s="39"/>
      <c r="G6" s="39"/>
      <c r="H6" s="39"/>
      <c r="I6" s="39"/>
      <c r="J6" s="39"/>
      <c r="K6" s="39"/>
      <c r="L6" s="39"/>
      <c r="M6" s="39"/>
      <c r="N6" s="39"/>
      <c r="O6" s="129"/>
    </row>
    <row r="7" spans="1:19">
      <c r="B7" s="128"/>
      <c r="C7" s="123" t="s">
        <v>354</v>
      </c>
      <c r="D7" s="39"/>
      <c r="E7" s="39"/>
      <c r="F7" s="39"/>
      <c r="G7" s="39"/>
      <c r="H7" s="39"/>
      <c r="I7" s="39"/>
      <c r="J7" s="39"/>
      <c r="K7" s="39"/>
      <c r="L7" s="39"/>
      <c r="M7" s="39"/>
      <c r="N7" s="39"/>
      <c r="O7" s="129"/>
    </row>
    <row r="8" spans="1:19">
      <c r="B8" s="128"/>
      <c r="C8" s="123" t="s">
        <v>223</v>
      </c>
      <c r="D8" s="39"/>
      <c r="E8" s="39"/>
      <c r="F8" s="39"/>
      <c r="G8" s="39"/>
      <c r="H8" s="39"/>
      <c r="I8" s="39"/>
      <c r="J8" s="39"/>
      <c r="K8" s="39"/>
      <c r="L8" s="39"/>
      <c r="M8" s="39"/>
      <c r="N8" s="39"/>
      <c r="O8" s="129"/>
    </row>
    <row r="9" spans="1:19">
      <c r="B9" s="128"/>
      <c r="C9" s="39"/>
      <c r="D9" s="39"/>
      <c r="E9" s="39"/>
      <c r="F9" s="39"/>
      <c r="G9" s="39"/>
      <c r="H9" s="379"/>
      <c r="I9" s="39"/>
      <c r="J9" s="39"/>
      <c r="K9" s="39"/>
      <c r="L9" s="379"/>
      <c r="M9" s="39"/>
      <c r="N9" s="380"/>
      <c r="O9" s="129"/>
    </row>
    <row r="10" spans="1:19" ht="39" thickBot="1">
      <c r="B10" s="128"/>
      <c r="C10" s="826" t="s">
        <v>110</v>
      </c>
      <c r="D10" s="827"/>
      <c r="E10" s="827"/>
      <c r="F10" s="827"/>
      <c r="G10" s="39"/>
      <c r="H10" s="365" t="s">
        <v>277</v>
      </c>
      <c r="I10" s="365"/>
      <c r="J10" s="365" t="s">
        <v>111</v>
      </c>
      <c r="K10" s="365"/>
      <c r="L10" s="365" t="s">
        <v>221</v>
      </c>
      <c r="M10" s="365"/>
      <c r="N10" s="365" t="s">
        <v>222</v>
      </c>
      <c r="O10" s="129"/>
    </row>
    <row r="11" spans="1:19" ht="15">
      <c r="A11" s="381">
        <f>IF(J4="yes",IF(C11="",0,IF(J11=0,0,IF(L11=0,0,1))),1)</f>
        <v>1</v>
      </c>
      <c r="B11" s="171"/>
      <c r="C11" s="828"/>
      <c r="D11" s="829"/>
      <c r="E11" s="829"/>
      <c r="F11" s="830"/>
      <c r="G11" s="62" t="str">
        <f t="shared" ref="G11:G16" si="0">IF(A11=0,IF(C11="","**",""),"")</f>
        <v/>
      </c>
      <c r="H11" s="181">
        <v>0</v>
      </c>
      <c r="I11" s="62"/>
      <c r="J11" s="181">
        <v>0</v>
      </c>
      <c r="K11" s="62" t="str">
        <f t="shared" ref="K11:K16" si="1">IF(A11=0,IF(J11=0,"**",""),"")</f>
        <v/>
      </c>
      <c r="L11" s="218">
        <v>0</v>
      </c>
      <c r="M11" s="62" t="str">
        <f t="shared" ref="M11:M16" si="2">IF(A11=0,IF(L11=0,"**",""),"")</f>
        <v/>
      </c>
      <c r="N11" s="322">
        <f>ROUND(SUM(H11*J11)*L11,0)</f>
        <v>0</v>
      </c>
      <c r="O11" s="129"/>
    </row>
    <row r="12" spans="1:19" ht="15">
      <c r="A12" s="381">
        <f t="shared" ref="A12:A17" si="3">IF($J$4="Yes",IF(C12="",IF(J12=0,IF(L12=0,1,0),0),IF(J12=0,0,IF(L12=0,0,1))),1)</f>
        <v>1</v>
      </c>
      <c r="B12" s="171"/>
      <c r="C12" s="822"/>
      <c r="D12" s="823"/>
      <c r="E12" s="823"/>
      <c r="F12" s="824"/>
      <c r="G12" s="62" t="str">
        <f t="shared" si="0"/>
        <v/>
      </c>
      <c r="H12" s="182">
        <v>0</v>
      </c>
      <c r="I12" s="62"/>
      <c r="J12" s="182">
        <v>0</v>
      </c>
      <c r="K12" s="62" t="str">
        <f t="shared" si="1"/>
        <v/>
      </c>
      <c r="L12" s="219">
        <v>0</v>
      </c>
      <c r="M12" s="62" t="str">
        <f t="shared" si="2"/>
        <v/>
      </c>
      <c r="N12" s="323">
        <f>ROUND(SUM(H12*J12)*L12,0)</f>
        <v>0</v>
      </c>
      <c r="O12" s="129"/>
    </row>
    <row r="13" spans="1:19" ht="15">
      <c r="A13" s="381">
        <f t="shared" si="3"/>
        <v>1</v>
      </c>
      <c r="B13" s="171"/>
      <c r="C13" s="822"/>
      <c r="D13" s="823"/>
      <c r="E13" s="823"/>
      <c r="F13" s="824"/>
      <c r="G13" s="62" t="str">
        <f t="shared" si="0"/>
        <v/>
      </c>
      <c r="H13" s="182">
        <v>0</v>
      </c>
      <c r="I13" s="62"/>
      <c r="J13" s="182">
        <v>0</v>
      </c>
      <c r="K13" s="62" t="str">
        <f t="shared" si="1"/>
        <v/>
      </c>
      <c r="L13" s="219">
        <v>0</v>
      </c>
      <c r="M13" s="62" t="str">
        <f t="shared" si="2"/>
        <v/>
      </c>
      <c r="N13" s="323">
        <f t="shared" ref="N13:N29" si="4">ROUND(SUM(H13*J13)*L13,0)</f>
        <v>0</v>
      </c>
      <c r="O13" s="129"/>
    </row>
    <row r="14" spans="1:19" ht="15">
      <c r="A14" s="381">
        <f t="shared" si="3"/>
        <v>1</v>
      </c>
      <c r="B14" s="171"/>
      <c r="C14" s="822"/>
      <c r="D14" s="823"/>
      <c r="E14" s="823"/>
      <c r="F14" s="824"/>
      <c r="G14" s="62" t="str">
        <f t="shared" si="0"/>
        <v/>
      </c>
      <c r="H14" s="182">
        <v>0</v>
      </c>
      <c r="I14" s="62"/>
      <c r="J14" s="182">
        <v>0</v>
      </c>
      <c r="K14" s="62" t="str">
        <f t="shared" si="1"/>
        <v/>
      </c>
      <c r="L14" s="219">
        <v>0</v>
      </c>
      <c r="M14" s="62" t="str">
        <f t="shared" si="2"/>
        <v/>
      </c>
      <c r="N14" s="323">
        <f t="shared" si="4"/>
        <v>0</v>
      </c>
      <c r="O14" s="129"/>
    </row>
    <row r="15" spans="1:19" ht="15">
      <c r="A15" s="381">
        <f t="shared" si="3"/>
        <v>1</v>
      </c>
      <c r="B15" s="171"/>
      <c r="C15" s="822"/>
      <c r="D15" s="823"/>
      <c r="E15" s="823"/>
      <c r="F15" s="824"/>
      <c r="G15" s="62" t="str">
        <f t="shared" si="0"/>
        <v/>
      </c>
      <c r="H15" s="182">
        <v>0</v>
      </c>
      <c r="I15" s="62"/>
      <c r="J15" s="182">
        <v>0</v>
      </c>
      <c r="K15" s="62" t="str">
        <f t="shared" si="1"/>
        <v/>
      </c>
      <c r="L15" s="219">
        <v>0</v>
      </c>
      <c r="M15" s="62" t="str">
        <f t="shared" si="2"/>
        <v/>
      </c>
      <c r="N15" s="323">
        <f t="shared" si="4"/>
        <v>0</v>
      </c>
      <c r="O15" s="129"/>
    </row>
    <row r="16" spans="1:19" ht="15">
      <c r="A16" s="381">
        <f t="shared" si="3"/>
        <v>1</v>
      </c>
      <c r="B16" s="171"/>
      <c r="C16" s="822"/>
      <c r="D16" s="823"/>
      <c r="E16" s="823"/>
      <c r="F16" s="824"/>
      <c r="G16" s="62" t="str">
        <f t="shared" si="0"/>
        <v/>
      </c>
      <c r="H16" s="182">
        <v>0</v>
      </c>
      <c r="I16" s="62"/>
      <c r="J16" s="182">
        <v>0</v>
      </c>
      <c r="K16" s="62" t="str">
        <f t="shared" si="1"/>
        <v/>
      </c>
      <c r="L16" s="219">
        <v>0</v>
      </c>
      <c r="M16" s="62" t="str">
        <f t="shared" si="2"/>
        <v/>
      </c>
      <c r="N16" s="323">
        <f t="shared" si="4"/>
        <v>0</v>
      </c>
      <c r="O16" s="129"/>
    </row>
    <row r="17" spans="1:15" ht="15">
      <c r="A17" s="381">
        <f t="shared" si="3"/>
        <v>1</v>
      </c>
      <c r="B17" s="171"/>
      <c r="C17" s="822"/>
      <c r="D17" s="823"/>
      <c r="E17" s="823"/>
      <c r="F17" s="824"/>
      <c r="G17" s="62" t="str">
        <f t="shared" ref="G17:G29" si="5">IF(A17=0,IF(C17="","**",""),"")</f>
        <v/>
      </c>
      <c r="H17" s="182">
        <v>0</v>
      </c>
      <c r="I17" s="62"/>
      <c r="J17" s="182">
        <v>0</v>
      </c>
      <c r="K17" s="62" t="str">
        <f t="shared" ref="K17:K30" si="6">IF(A17=0,IF(J17=0,"**",""),"")</f>
        <v/>
      </c>
      <c r="L17" s="219">
        <v>0</v>
      </c>
      <c r="M17" s="62" t="str">
        <f t="shared" ref="M17:M30" si="7">IF(A17=0,IF(L17=0,"**",""),"")</f>
        <v/>
      </c>
      <c r="N17" s="323">
        <f t="shared" si="4"/>
        <v>0</v>
      </c>
      <c r="O17" s="129"/>
    </row>
    <row r="18" spans="1:15" ht="15">
      <c r="A18" s="381">
        <f t="shared" ref="A18:A30" si="8">IF($J$4="Yes",IF(C18="",IF(J18=0,IF(L18=0,1,0),0),IF(J18=0,0,IF(L18=0,0,1))),1)</f>
        <v>1</v>
      </c>
      <c r="B18" s="171"/>
      <c r="C18" s="822"/>
      <c r="D18" s="823"/>
      <c r="E18" s="823"/>
      <c r="F18" s="824"/>
      <c r="G18" s="62" t="str">
        <f t="shared" si="5"/>
        <v/>
      </c>
      <c r="H18" s="182">
        <v>0</v>
      </c>
      <c r="I18" s="62"/>
      <c r="J18" s="182">
        <v>0</v>
      </c>
      <c r="K18" s="62" t="str">
        <f t="shared" si="6"/>
        <v/>
      </c>
      <c r="L18" s="219">
        <v>0</v>
      </c>
      <c r="M18" s="62" t="str">
        <f t="shared" si="7"/>
        <v/>
      </c>
      <c r="N18" s="323">
        <f t="shared" si="4"/>
        <v>0</v>
      </c>
      <c r="O18" s="129"/>
    </row>
    <row r="19" spans="1:15" ht="15">
      <c r="A19" s="381">
        <f t="shared" si="8"/>
        <v>1</v>
      </c>
      <c r="B19" s="171"/>
      <c r="C19" s="822"/>
      <c r="D19" s="823"/>
      <c r="E19" s="823"/>
      <c r="F19" s="824"/>
      <c r="G19" s="62" t="str">
        <f t="shared" si="5"/>
        <v/>
      </c>
      <c r="H19" s="182">
        <v>0</v>
      </c>
      <c r="I19" s="62"/>
      <c r="J19" s="182">
        <v>0</v>
      </c>
      <c r="K19" s="62" t="str">
        <f t="shared" si="6"/>
        <v/>
      </c>
      <c r="L19" s="219">
        <v>0</v>
      </c>
      <c r="M19" s="62" t="str">
        <f t="shared" si="7"/>
        <v/>
      </c>
      <c r="N19" s="323">
        <f t="shared" si="4"/>
        <v>0</v>
      </c>
      <c r="O19" s="129"/>
    </row>
    <row r="20" spans="1:15" ht="15">
      <c r="A20" s="381">
        <f t="shared" si="8"/>
        <v>1</v>
      </c>
      <c r="B20" s="171"/>
      <c r="C20" s="822"/>
      <c r="D20" s="823"/>
      <c r="E20" s="823"/>
      <c r="F20" s="824"/>
      <c r="G20" s="62" t="str">
        <f t="shared" si="5"/>
        <v/>
      </c>
      <c r="H20" s="182">
        <v>0</v>
      </c>
      <c r="I20" s="62"/>
      <c r="J20" s="182">
        <v>0</v>
      </c>
      <c r="K20" s="62" t="str">
        <f t="shared" si="6"/>
        <v/>
      </c>
      <c r="L20" s="219">
        <v>0</v>
      </c>
      <c r="M20" s="62" t="str">
        <f t="shared" si="7"/>
        <v/>
      </c>
      <c r="N20" s="323">
        <f t="shared" si="4"/>
        <v>0</v>
      </c>
      <c r="O20" s="129"/>
    </row>
    <row r="21" spans="1:15" ht="15">
      <c r="A21" s="381">
        <f t="shared" si="8"/>
        <v>1</v>
      </c>
      <c r="B21" s="171"/>
      <c r="C21" s="822"/>
      <c r="D21" s="823"/>
      <c r="E21" s="823"/>
      <c r="F21" s="824"/>
      <c r="G21" s="62" t="str">
        <f t="shared" si="5"/>
        <v/>
      </c>
      <c r="H21" s="182">
        <v>0</v>
      </c>
      <c r="I21" s="62"/>
      <c r="J21" s="182">
        <v>0</v>
      </c>
      <c r="K21" s="62" t="str">
        <f t="shared" si="6"/>
        <v/>
      </c>
      <c r="L21" s="219">
        <v>0</v>
      </c>
      <c r="M21" s="62" t="str">
        <f t="shared" si="7"/>
        <v/>
      </c>
      <c r="N21" s="323">
        <f t="shared" si="4"/>
        <v>0</v>
      </c>
      <c r="O21" s="129"/>
    </row>
    <row r="22" spans="1:15" ht="15">
      <c r="A22" s="381">
        <f t="shared" si="8"/>
        <v>1</v>
      </c>
      <c r="B22" s="171"/>
      <c r="C22" s="822"/>
      <c r="D22" s="823"/>
      <c r="E22" s="823"/>
      <c r="F22" s="824"/>
      <c r="G22" s="62" t="str">
        <f t="shared" si="5"/>
        <v/>
      </c>
      <c r="H22" s="182">
        <v>0</v>
      </c>
      <c r="I22" s="62"/>
      <c r="J22" s="182">
        <v>0</v>
      </c>
      <c r="K22" s="62" t="str">
        <f t="shared" si="6"/>
        <v/>
      </c>
      <c r="L22" s="219">
        <v>0</v>
      </c>
      <c r="M22" s="62" t="str">
        <f t="shared" si="7"/>
        <v/>
      </c>
      <c r="N22" s="323">
        <f t="shared" si="4"/>
        <v>0</v>
      </c>
      <c r="O22" s="129"/>
    </row>
    <row r="23" spans="1:15" ht="15">
      <c r="A23" s="381">
        <f>IF($J$4="Yes",IF(C23="",IF(J23=0,IF(L23=0,1,0),0),IF(J23=0,0,IF(L23=0,0,1))),1)</f>
        <v>1</v>
      </c>
      <c r="B23" s="171"/>
      <c r="C23" s="822"/>
      <c r="D23" s="823"/>
      <c r="E23" s="823"/>
      <c r="F23" s="824"/>
      <c r="G23" s="62" t="str">
        <f>IF(A23=0,IF(C23="","**",""),"")</f>
        <v/>
      </c>
      <c r="H23" s="182">
        <v>0</v>
      </c>
      <c r="I23" s="62"/>
      <c r="J23" s="182">
        <v>0</v>
      </c>
      <c r="K23" s="62" t="str">
        <f>IF(A23=0,IF(J23=0,"**",""),"")</f>
        <v/>
      </c>
      <c r="L23" s="219">
        <v>0</v>
      </c>
      <c r="M23" s="62" t="str">
        <f>IF(A23=0,IF(L23=0,"**",""),"")</f>
        <v/>
      </c>
      <c r="N23" s="323">
        <f t="shared" si="4"/>
        <v>0</v>
      </c>
      <c r="O23" s="129"/>
    </row>
    <row r="24" spans="1:15" ht="15">
      <c r="A24" s="381">
        <f>IF($J$4="Yes",IF(C24="",IF(J24=0,IF(L24=0,1,0),0),IF(J24=0,0,IF(L24=0,0,1))),1)</f>
        <v>1</v>
      </c>
      <c r="B24" s="171"/>
      <c r="C24" s="822"/>
      <c r="D24" s="823"/>
      <c r="E24" s="823"/>
      <c r="F24" s="824"/>
      <c r="G24" s="62" t="str">
        <f>IF(A24=0,IF(C24="","**",""),"")</f>
        <v/>
      </c>
      <c r="H24" s="182">
        <v>0</v>
      </c>
      <c r="I24" s="62"/>
      <c r="J24" s="182">
        <v>0</v>
      </c>
      <c r="K24" s="62" t="str">
        <f>IF(A24=0,IF(J24=0,"**",""),"")</f>
        <v/>
      </c>
      <c r="L24" s="219">
        <v>0</v>
      </c>
      <c r="M24" s="62" t="str">
        <f>IF(A24=0,IF(L24=0,"**",""),"")</f>
        <v/>
      </c>
      <c r="N24" s="323">
        <f t="shared" si="4"/>
        <v>0</v>
      </c>
      <c r="O24" s="129"/>
    </row>
    <row r="25" spans="1:15" ht="15">
      <c r="A25" s="381">
        <f>IF($J$4="Yes",IF(C25="",IF(J25=0,IF(L25=0,1,0),0),IF(J25=0,0,IF(L25=0,0,1))),1)</f>
        <v>1</v>
      </c>
      <c r="B25" s="171"/>
      <c r="C25" s="822"/>
      <c r="D25" s="823"/>
      <c r="E25" s="823"/>
      <c r="F25" s="824"/>
      <c r="G25" s="62" t="str">
        <f>IF(A25=0,IF(C25="","**",""),"")</f>
        <v/>
      </c>
      <c r="H25" s="182">
        <v>0</v>
      </c>
      <c r="I25" s="62"/>
      <c r="J25" s="182">
        <v>0</v>
      </c>
      <c r="K25" s="62" t="str">
        <f>IF(A25=0,IF(J25=0,"**",""),"")</f>
        <v/>
      </c>
      <c r="L25" s="219">
        <v>0</v>
      </c>
      <c r="M25" s="62" t="str">
        <f>IF(A25=0,IF(L25=0,"**",""),"")</f>
        <v/>
      </c>
      <c r="N25" s="323">
        <f t="shared" si="4"/>
        <v>0</v>
      </c>
      <c r="O25" s="129"/>
    </row>
    <row r="26" spans="1:15" ht="15">
      <c r="A26" s="381">
        <f>IF($J$4="Yes",IF(C26="",IF(J26=0,IF(L26=0,1,0),0),IF(J26=0,0,IF(L26=0,0,1))),1)</f>
        <v>1</v>
      </c>
      <c r="B26" s="171"/>
      <c r="C26" s="822"/>
      <c r="D26" s="823"/>
      <c r="E26" s="823"/>
      <c r="F26" s="824"/>
      <c r="G26" s="62" t="str">
        <f>IF(A26=0,IF(C26="","**",""),"")</f>
        <v/>
      </c>
      <c r="H26" s="182">
        <v>0</v>
      </c>
      <c r="I26" s="62"/>
      <c r="J26" s="182">
        <v>0</v>
      </c>
      <c r="K26" s="62" t="str">
        <f>IF(A26=0,IF(J26=0,"**",""),"")</f>
        <v/>
      </c>
      <c r="L26" s="219">
        <v>0</v>
      </c>
      <c r="M26" s="62" t="str">
        <f>IF(A26=0,IF(L26=0,"**",""),"")</f>
        <v/>
      </c>
      <c r="N26" s="323">
        <f t="shared" si="4"/>
        <v>0</v>
      </c>
      <c r="O26" s="129"/>
    </row>
    <row r="27" spans="1:15" ht="15">
      <c r="A27" s="381">
        <f>IF($J$4="Yes",IF(C27="",IF(J27=0,IF(L27=0,1,0),0),IF(J27=0,0,IF(L27=0,0,1))),1)</f>
        <v>1</v>
      </c>
      <c r="B27" s="171"/>
      <c r="C27" s="822"/>
      <c r="D27" s="823"/>
      <c r="E27" s="823"/>
      <c r="F27" s="824"/>
      <c r="G27" s="62" t="str">
        <f>IF(A27=0,IF(C27="","**",""),"")</f>
        <v/>
      </c>
      <c r="H27" s="182">
        <v>0</v>
      </c>
      <c r="I27" s="62"/>
      <c r="J27" s="182">
        <v>0</v>
      </c>
      <c r="K27" s="62" t="str">
        <f>IF(A27=0,IF(J27=0,"**",""),"")</f>
        <v/>
      </c>
      <c r="L27" s="219">
        <v>0</v>
      </c>
      <c r="M27" s="62" t="str">
        <f>IF(A27=0,IF(L27=0,"**",""),"")</f>
        <v/>
      </c>
      <c r="N27" s="323">
        <f t="shared" si="4"/>
        <v>0</v>
      </c>
      <c r="O27" s="129"/>
    </row>
    <row r="28" spans="1:15" ht="15">
      <c r="A28" s="381">
        <f t="shared" si="8"/>
        <v>1</v>
      </c>
      <c r="B28" s="171"/>
      <c r="C28" s="822"/>
      <c r="D28" s="823"/>
      <c r="E28" s="823"/>
      <c r="F28" s="824"/>
      <c r="G28" s="62" t="str">
        <f t="shared" si="5"/>
        <v/>
      </c>
      <c r="H28" s="182">
        <v>0</v>
      </c>
      <c r="I28" s="62"/>
      <c r="J28" s="182">
        <v>0</v>
      </c>
      <c r="K28" s="62" t="str">
        <f t="shared" si="6"/>
        <v/>
      </c>
      <c r="L28" s="219">
        <v>0</v>
      </c>
      <c r="M28" s="62" t="str">
        <f t="shared" si="7"/>
        <v/>
      </c>
      <c r="N28" s="323">
        <f t="shared" si="4"/>
        <v>0</v>
      </c>
      <c r="O28" s="129"/>
    </row>
    <row r="29" spans="1:15" ht="15">
      <c r="A29" s="381">
        <f t="shared" si="8"/>
        <v>1</v>
      </c>
      <c r="B29" s="171"/>
      <c r="C29" s="822"/>
      <c r="D29" s="823"/>
      <c r="E29" s="823"/>
      <c r="F29" s="824"/>
      <c r="G29" s="62" t="str">
        <f t="shared" si="5"/>
        <v/>
      </c>
      <c r="H29" s="182">
        <v>0</v>
      </c>
      <c r="I29" s="62"/>
      <c r="J29" s="182">
        <v>0</v>
      </c>
      <c r="K29" s="62" t="str">
        <f t="shared" si="6"/>
        <v/>
      </c>
      <c r="L29" s="219">
        <v>0</v>
      </c>
      <c r="M29" s="62" t="str">
        <f t="shared" si="7"/>
        <v/>
      </c>
      <c r="N29" s="323">
        <f t="shared" si="4"/>
        <v>0</v>
      </c>
      <c r="O29" s="129"/>
    </row>
    <row r="30" spans="1:15" ht="15.75" thickBot="1">
      <c r="A30" s="381">
        <f t="shared" si="8"/>
        <v>1</v>
      </c>
      <c r="B30" s="171"/>
      <c r="C30" s="819"/>
      <c r="D30" s="820"/>
      <c r="E30" s="820"/>
      <c r="F30" s="821"/>
      <c r="G30" s="62" t="str">
        <f>IF(A30=0,IF(C30="","**",""),"")</f>
        <v/>
      </c>
      <c r="H30" s="183">
        <v>0</v>
      </c>
      <c r="I30" s="62"/>
      <c r="J30" s="183">
        <v>0</v>
      </c>
      <c r="K30" s="62" t="str">
        <f t="shared" si="6"/>
        <v/>
      </c>
      <c r="L30" s="220">
        <v>0</v>
      </c>
      <c r="M30" s="62" t="str">
        <f t="shared" si="7"/>
        <v/>
      </c>
      <c r="N30" s="324">
        <f>ROUND(SUM(H30*J30)*L30,0)</f>
        <v>0</v>
      </c>
      <c r="O30" s="129"/>
    </row>
    <row r="31" spans="1:15" ht="13.5" thickBot="1">
      <c r="B31" s="128"/>
      <c r="C31" s="39"/>
      <c r="D31" s="39"/>
      <c r="E31" s="39"/>
      <c r="F31" s="39"/>
      <c r="G31" s="39"/>
      <c r="H31" s="39"/>
      <c r="I31" s="39"/>
      <c r="J31" s="39"/>
      <c r="K31" s="39"/>
      <c r="L31" s="39"/>
      <c r="M31" s="39"/>
      <c r="N31" s="39"/>
      <c r="O31" s="129"/>
    </row>
    <row r="32" spans="1:15" ht="16.5" thickBot="1">
      <c r="B32" s="128"/>
      <c r="C32" s="39"/>
      <c r="D32" s="39"/>
      <c r="E32" s="39"/>
      <c r="F32" s="39"/>
      <c r="G32" s="39"/>
      <c r="H32" s="39"/>
      <c r="I32" s="39"/>
      <c r="J32" s="39"/>
      <c r="K32" s="39"/>
      <c r="L32" s="39"/>
      <c r="M32" s="451" t="s">
        <v>278</v>
      </c>
      <c r="N32" s="325">
        <f>SUM(N11:N31)</f>
        <v>0</v>
      </c>
      <c r="O32" s="129"/>
    </row>
    <row r="33" spans="2:15" ht="13.5" thickBot="1">
      <c r="B33" s="130"/>
      <c r="C33" s="132"/>
      <c r="D33" s="132"/>
      <c r="E33" s="132"/>
      <c r="F33" s="132"/>
      <c r="G33" s="132"/>
      <c r="H33" s="132"/>
      <c r="I33" s="132"/>
      <c r="J33" s="132"/>
      <c r="K33" s="132"/>
      <c r="L33" s="132"/>
      <c r="M33" s="132"/>
      <c r="N33" s="132"/>
      <c r="O33" s="133"/>
    </row>
    <row r="34" spans="2:15" ht="13.5" thickTop="1"/>
  </sheetData>
  <sheetProtection selectLockedCells="1"/>
  <mergeCells count="23">
    <mergeCell ref="C16:F16"/>
    <mergeCell ref="C13:F13"/>
    <mergeCell ref="C14:F14"/>
    <mergeCell ref="C18:F18"/>
    <mergeCell ref="C15:F15"/>
    <mergeCell ref="C17:F17"/>
    <mergeCell ref="L1:O1"/>
    <mergeCell ref="C4:G4"/>
    <mergeCell ref="C10:F10"/>
    <mergeCell ref="C11:F11"/>
    <mergeCell ref="C12:F12"/>
    <mergeCell ref="C30:F30"/>
    <mergeCell ref="C19:F19"/>
    <mergeCell ref="C20:F20"/>
    <mergeCell ref="C21:F21"/>
    <mergeCell ref="C22:F22"/>
    <mergeCell ref="C24:F24"/>
    <mergeCell ref="C26:F26"/>
    <mergeCell ref="C28:F28"/>
    <mergeCell ref="C25:F25"/>
    <mergeCell ref="C23:F23"/>
    <mergeCell ref="C29:F29"/>
    <mergeCell ref="C27:F27"/>
  </mergeCells>
  <phoneticPr fontId="0" type="noConversion"/>
  <conditionalFormatting sqref="J2 M2">
    <cfRule type="cellIs" dxfId="12" priority="3" stopIfTrue="1" operator="equal">
      <formula>"Complete"</formula>
    </cfRule>
    <cfRule type="cellIs" dxfId="11" priority="4" stopIfTrue="1" operator="equal">
      <formula>"Incomplete"</formula>
    </cfRule>
  </conditionalFormatting>
  <conditionalFormatting sqref="B6:O33 B3:B5 O3:O5">
    <cfRule type="expression" dxfId="10" priority="2" stopIfTrue="1">
      <formula>$J$3=0</formula>
    </cfRule>
  </conditionalFormatting>
  <dataValidations count="4">
    <dataValidation allowBlank="1" showInputMessage="1" showErrorMessage="1" promptTitle="Purpose" prompt="Please provide a brief description of the nature and need for the travel or subsistence expenditure. This could include meeting attendance, site visits etc." sqref="C11:C30 D29:F30 D11:F25" xr:uid="{00000000-0002-0000-0B00-000000000000}"/>
    <dataValidation type="decimal" operator="greaterThanOrEqual" allowBlank="1" showInputMessage="1" showErrorMessage="1" promptTitle="Cost each" prompt="Please estimate the costs incurred each time this journey is made." sqref="L11:L30" xr:uid="{00000000-0002-0000-0B00-000001000000}">
      <formula1>0</formula1>
    </dataValidation>
    <dataValidation type="whole" operator="greaterThanOrEqual" allowBlank="1" showInputMessage="1" showErrorMessage="1" promptTitle="Number of times" prompt="Please estimate the number of times this will be repeated during the project." sqref="J11:J30 H11:H30" xr:uid="{00000000-0002-0000-0B00-000002000000}">
      <formula1>0</formula1>
    </dataValidation>
    <dataValidation type="list" allowBlank="1" showInputMessage="1" showErrorMessage="1" sqref="J4" xr:uid="{00000000-0002-0000-0B00-000003000000}">
      <formula1>$S$3:$S$5</formula1>
    </dataValidation>
  </dataValidations>
  <printOptions horizontalCentered="1"/>
  <pageMargins left="0.19685039370078741" right="0.19685039370078741" top="0.47244094488188981" bottom="0.19685039370078741" header="0" footer="0"/>
  <pageSetup paperSize="9" scale="7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Q77"/>
  <sheetViews>
    <sheetView workbookViewId="0">
      <pane ySplit="2" topLeftCell="A3" activePane="bottomLeft" state="frozen"/>
      <selection activeCell="J27" sqref="J27"/>
      <selection pane="bottomLeft" activeCell="C1" sqref="C1"/>
    </sheetView>
  </sheetViews>
  <sheetFormatPr defaultColWidth="9.140625" defaultRowHeight="12.75"/>
  <cols>
    <col min="1" max="1" width="3.42578125" style="369" customWidth="1"/>
    <col min="2" max="2" width="3.42578125" style="53" customWidth="1"/>
    <col min="3" max="3" width="5.5703125" style="53" customWidth="1"/>
    <col min="4" max="4" width="18.5703125" style="53" customWidth="1"/>
    <col min="5" max="6" width="9.140625" style="53"/>
    <col min="7" max="7" width="12.5703125" style="53" customWidth="1"/>
    <col min="8" max="8" width="12.85546875" style="53" customWidth="1"/>
    <col min="9" max="9" width="9.140625" style="53"/>
    <col min="10" max="10" width="12.5703125" style="53" customWidth="1"/>
    <col min="11" max="11" width="6.42578125" style="53" customWidth="1"/>
    <col min="12" max="12" width="12.85546875" style="53" customWidth="1"/>
    <col min="13" max="13" width="4.5703125" style="53" customWidth="1"/>
    <col min="14" max="14" width="15.5703125" style="53" customWidth="1"/>
    <col min="15" max="15" width="3.5703125" style="53" customWidth="1"/>
    <col min="16" max="16" width="3.42578125" style="63" customWidth="1"/>
    <col min="17" max="16384" width="9.140625" style="53"/>
  </cols>
  <sheetData>
    <row r="1" spans="1:16" ht="15.95" customHeight="1" thickBot="1">
      <c r="C1" s="96" t="s">
        <v>425</v>
      </c>
      <c r="L1" s="602"/>
      <c r="M1" s="602"/>
      <c r="N1" s="602"/>
      <c r="O1" s="602"/>
    </row>
    <row r="2" spans="1:16" ht="30" customHeight="1" thickTop="1">
      <c r="A2" s="369">
        <f>IF(SUM(A4:A63)&lt;12,0,1)</f>
        <v>0</v>
      </c>
      <c r="B2" s="303"/>
      <c r="C2" s="304" t="s">
        <v>280</v>
      </c>
      <c r="D2" s="304"/>
      <c r="E2" s="305"/>
      <c r="F2" s="305"/>
      <c r="G2" s="305"/>
      <c r="H2" s="305"/>
      <c r="I2" s="307" t="s">
        <v>281</v>
      </c>
      <c r="J2" s="308" t="str">
        <f>IF(A2=1,"Complete","Incomplete")</f>
        <v>Incomplete</v>
      </c>
      <c r="K2" s="305"/>
      <c r="L2" s="307" t="s">
        <v>282</v>
      </c>
      <c r="M2" s="308" t="str">
        <f>'Form status'!F38</f>
        <v>Incomplete</v>
      </c>
      <c r="N2" s="305"/>
      <c r="O2" s="309"/>
    </row>
    <row r="3" spans="1:16" ht="13.5" thickBot="1">
      <c r="B3" s="188"/>
      <c r="C3" s="60"/>
      <c r="D3" s="60"/>
      <c r="E3" s="60"/>
      <c r="F3" s="60"/>
      <c r="G3" s="60"/>
      <c r="H3" s="112">
        <f>IF(H4="yes",1,0)</f>
        <v>0</v>
      </c>
      <c r="I3" s="60"/>
      <c r="J3" s="60"/>
      <c r="K3" s="60"/>
      <c r="L3" s="60"/>
      <c r="M3" s="60"/>
      <c r="N3" s="60"/>
      <c r="O3" s="190"/>
      <c r="P3" s="63" t="s">
        <v>76</v>
      </c>
    </row>
    <row r="4" spans="1:16" ht="14.25" customHeight="1" thickBot="1">
      <c r="A4" s="369">
        <f>IF(H4="please select",0,1)</f>
        <v>0</v>
      </c>
      <c r="B4" s="189"/>
      <c r="C4" s="124" t="s">
        <v>279</v>
      </c>
      <c r="D4" s="60"/>
      <c r="E4" s="60"/>
      <c r="F4" s="60"/>
      <c r="G4" s="60"/>
      <c r="H4" s="165" t="s">
        <v>76</v>
      </c>
      <c r="I4" s="231" t="str">
        <f>IF(H4="please select","**","")</f>
        <v>**</v>
      </c>
      <c r="J4" s="60"/>
      <c r="K4" s="60"/>
      <c r="L4" s="60"/>
      <c r="M4" s="60"/>
      <c r="N4" s="60"/>
      <c r="O4" s="190"/>
      <c r="P4" s="63" t="s">
        <v>90</v>
      </c>
    </row>
    <row r="5" spans="1:16">
      <c r="B5" s="188"/>
      <c r="C5" s="60"/>
      <c r="D5" s="60"/>
      <c r="E5" s="60"/>
      <c r="F5" s="60"/>
      <c r="G5" s="60"/>
      <c r="H5" s="60"/>
      <c r="I5" s="60"/>
      <c r="J5" s="60"/>
      <c r="K5" s="60"/>
      <c r="L5" s="60"/>
      <c r="M5" s="60"/>
      <c r="N5" s="60"/>
      <c r="O5" s="190"/>
      <c r="P5" s="63" t="s">
        <v>89</v>
      </c>
    </row>
    <row r="6" spans="1:16">
      <c r="B6" s="188"/>
      <c r="C6" s="64" t="s">
        <v>243</v>
      </c>
      <c r="D6" s="60"/>
      <c r="E6" s="60"/>
      <c r="F6" s="60"/>
      <c r="G6" s="60"/>
      <c r="H6" s="60"/>
      <c r="I6" s="60"/>
      <c r="J6" s="60"/>
      <c r="K6" s="60"/>
      <c r="L6" s="60"/>
      <c r="M6" s="60"/>
      <c r="N6" s="60"/>
      <c r="O6" s="190"/>
    </row>
    <row r="7" spans="1:16">
      <c r="B7" s="188"/>
      <c r="C7" s="64"/>
      <c r="D7" s="60"/>
      <c r="E7" s="60"/>
      <c r="F7" s="60"/>
      <c r="G7" s="60"/>
      <c r="H7" s="60"/>
      <c r="I7" s="60"/>
      <c r="J7" s="60"/>
      <c r="K7" s="60"/>
      <c r="L7" s="60"/>
      <c r="M7" s="60"/>
      <c r="N7" s="60"/>
      <c r="O7" s="190"/>
    </row>
    <row r="8" spans="1:16">
      <c r="B8" s="188"/>
      <c r="C8" s="64" t="s">
        <v>224</v>
      </c>
      <c r="D8" s="60"/>
      <c r="E8" s="60"/>
      <c r="F8" s="60"/>
      <c r="G8" s="60"/>
      <c r="H8" s="60"/>
      <c r="I8" s="60"/>
      <c r="J8" s="60"/>
      <c r="K8" s="60"/>
      <c r="L8" s="60"/>
      <c r="M8" s="60"/>
      <c r="N8" s="60"/>
      <c r="O8" s="190"/>
    </row>
    <row r="9" spans="1:16">
      <c r="B9" s="188"/>
      <c r="C9" s="64"/>
      <c r="D9" s="60"/>
      <c r="E9" s="60"/>
      <c r="F9" s="60"/>
      <c r="G9" s="60"/>
      <c r="H9" s="60"/>
      <c r="I9" s="60"/>
      <c r="J9" s="60"/>
      <c r="K9" s="60"/>
      <c r="L9" s="60"/>
      <c r="M9" s="60"/>
      <c r="N9" s="60"/>
      <c r="O9" s="190"/>
    </row>
    <row r="10" spans="1:16" ht="13.5" customHeight="1">
      <c r="B10" s="188"/>
      <c r="C10" s="64"/>
      <c r="D10" s="60"/>
      <c r="E10" s="60"/>
      <c r="F10" s="60"/>
      <c r="G10" s="60"/>
      <c r="H10" s="60"/>
      <c r="I10" s="60"/>
      <c r="J10" s="60"/>
      <c r="K10" s="60"/>
      <c r="L10" s="60"/>
      <c r="M10" s="60"/>
      <c r="N10" s="60"/>
      <c r="O10" s="190"/>
    </row>
    <row r="11" spans="1:16">
      <c r="B11" s="188"/>
      <c r="C11" s="238" t="s">
        <v>283</v>
      </c>
      <c r="D11" s="236"/>
      <c r="E11" s="236"/>
      <c r="F11" s="236"/>
      <c r="G11" s="236"/>
      <c r="H11" s="236"/>
      <c r="I11" s="236"/>
      <c r="J11" s="236"/>
      <c r="K11" s="236"/>
      <c r="L11" s="236"/>
      <c r="M11" s="236"/>
      <c r="N11" s="60"/>
      <c r="O11" s="190"/>
    </row>
    <row r="12" spans="1:16">
      <c r="B12" s="188"/>
      <c r="C12" s="238" t="s">
        <v>244</v>
      </c>
      <c r="D12" s="236"/>
      <c r="E12" s="236"/>
      <c r="F12" s="236"/>
      <c r="G12" s="236"/>
      <c r="H12" s="236"/>
      <c r="I12" s="236"/>
      <c r="J12" s="236"/>
      <c r="K12" s="236"/>
      <c r="L12" s="236"/>
      <c r="M12" s="236"/>
      <c r="N12" s="60"/>
      <c r="O12" s="190"/>
    </row>
    <row r="13" spans="1:16">
      <c r="B13" s="188"/>
      <c r="C13" s="60"/>
      <c r="D13" s="64"/>
      <c r="E13" s="60"/>
      <c r="F13" s="60"/>
      <c r="G13" s="60"/>
      <c r="H13" s="60"/>
      <c r="I13" s="60"/>
      <c r="J13" s="60"/>
      <c r="K13" s="60"/>
      <c r="L13" s="60"/>
      <c r="M13" s="60"/>
      <c r="N13" s="66" t="s">
        <v>114</v>
      </c>
      <c r="O13" s="190"/>
    </row>
    <row r="14" spans="1:16" ht="13.5" thickBot="1">
      <c r="B14" s="188"/>
      <c r="C14" s="60"/>
      <c r="D14" s="806" t="s">
        <v>113</v>
      </c>
      <c r="E14" s="806"/>
      <c r="F14" s="806"/>
      <c r="G14" s="806"/>
      <c r="H14" s="806"/>
      <c r="I14" s="806"/>
      <c r="J14" s="806"/>
      <c r="K14" s="806"/>
      <c r="L14" s="806"/>
      <c r="M14" s="60"/>
      <c r="N14" s="355" t="s">
        <v>284</v>
      </c>
      <c r="O14" s="190"/>
    </row>
    <row r="15" spans="1:16" ht="12.75" customHeight="1" thickBot="1">
      <c r="A15" s="369">
        <f>IF(H4="yes",IF(D15="",0,IF(N15=0,0,1)),1)</f>
        <v>1</v>
      </c>
      <c r="B15" s="188"/>
      <c r="C15" s="854">
        <v>1</v>
      </c>
      <c r="D15" s="796"/>
      <c r="E15" s="855"/>
      <c r="F15" s="855"/>
      <c r="G15" s="855"/>
      <c r="H15" s="855"/>
      <c r="I15" s="855"/>
      <c r="J15" s="855"/>
      <c r="K15" s="855"/>
      <c r="L15" s="856"/>
      <c r="M15" s="81" t="str">
        <f>IF(A15=0,IF(D15="","**",""),"")</f>
        <v/>
      </c>
      <c r="N15" s="222">
        <v>0</v>
      </c>
      <c r="O15" s="227" t="str">
        <f>IF(A15=0,IF(N15=0,"**",""),"")</f>
        <v/>
      </c>
    </row>
    <row r="16" spans="1:16">
      <c r="B16" s="189"/>
      <c r="C16" s="854"/>
      <c r="D16" s="857"/>
      <c r="E16" s="858"/>
      <c r="F16" s="858"/>
      <c r="G16" s="858"/>
      <c r="H16" s="858"/>
      <c r="I16" s="858"/>
      <c r="J16" s="858"/>
      <c r="K16" s="858"/>
      <c r="L16" s="859"/>
      <c r="M16" s="60"/>
      <c r="N16" s="60"/>
      <c r="O16" s="190"/>
    </row>
    <row r="17" spans="1:15" ht="13.5" thickBot="1">
      <c r="B17" s="189"/>
      <c r="C17" s="854"/>
      <c r="D17" s="860"/>
      <c r="E17" s="861"/>
      <c r="F17" s="861"/>
      <c r="G17" s="861"/>
      <c r="H17" s="861"/>
      <c r="I17" s="861"/>
      <c r="J17" s="861"/>
      <c r="K17" s="861"/>
      <c r="L17" s="862"/>
      <c r="M17" s="60"/>
      <c r="N17" s="60"/>
      <c r="O17" s="190"/>
    </row>
    <row r="18" spans="1:15" ht="6.95" customHeight="1" thickBot="1">
      <c r="B18" s="189"/>
      <c r="C18" s="92"/>
      <c r="D18" s="86"/>
      <c r="E18" s="86"/>
      <c r="F18" s="86"/>
      <c r="G18" s="86"/>
      <c r="H18" s="86"/>
      <c r="I18" s="86"/>
      <c r="J18" s="86"/>
      <c r="K18" s="86"/>
      <c r="L18" s="86"/>
      <c r="M18" s="60"/>
      <c r="N18" s="60"/>
      <c r="O18" s="190"/>
    </row>
    <row r="19" spans="1:15" ht="12.75" customHeight="1" thickBot="1">
      <c r="A19" s="369">
        <f>IF($H$4="Yes",IF(D19="",IF(N19=0,1,0),IF(N19=0,0,1)),1)</f>
        <v>1</v>
      </c>
      <c r="B19" s="189"/>
      <c r="C19" s="854">
        <v>2</v>
      </c>
      <c r="D19" s="807"/>
      <c r="E19" s="797"/>
      <c r="F19" s="797"/>
      <c r="G19" s="797"/>
      <c r="H19" s="797"/>
      <c r="I19" s="797"/>
      <c r="J19" s="797"/>
      <c r="K19" s="797"/>
      <c r="L19" s="798"/>
      <c r="M19" s="81" t="str">
        <f>IF(A19=0,IF(D19="","**",""),"")</f>
        <v/>
      </c>
      <c r="N19" s="222">
        <v>0</v>
      </c>
      <c r="O19" s="227" t="str">
        <f>IF(A19=0,IF(N19=0,"**",""),"")</f>
        <v/>
      </c>
    </row>
    <row r="20" spans="1:15">
      <c r="B20" s="189"/>
      <c r="C20" s="854"/>
      <c r="D20" s="799"/>
      <c r="E20" s="800"/>
      <c r="F20" s="800"/>
      <c r="G20" s="800"/>
      <c r="H20" s="800"/>
      <c r="I20" s="800"/>
      <c r="J20" s="800"/>
      <c r="K20" s="800"/>
      <c r="L20" s="801"/>
      <c r="M20" s="60"/>
      <c r="N20" s="60"/>
      <c r="O20" s="190"/>
    </row>
    <row r="21" spans="1:15" ht="13.5" thickBot="1">
      <c r="B21" s="189"/>
      <c r="C21" s="854"/>
      <c r="D21" s="802"/>
      <c r="E21" s="803"/>
      <c r="F21" s="803"/>
      <c r="G21" s="803"/>
      <c r="H21" s="803"/>
      <c r="I21" s="803"/>
      <c r="J21" s="803"/>
      <c r="K21" s="803"/>
      <c r="L21" s="804"/>
      <c r="M21" s="60"/>
      <c r="N21" s="60"/>
      <c r="O21" s="190"/>
    </row>
    <row r="22" spans="1:15" ht="6.95" customHeight="1" thickBot="1">
      <c r="B22" s="189"/>
      <c r="C22" s="92"/>
      <c r="D22" s="86"/>
      <c r="E22" s="86"/>
      <c r="F22" s="86"/>
      <c r="G22" s="86"/>
      <c r="H22" s="86"/>
      <c r="I22" s="86"/>
      <c r="J22" s="86"/>
      <c r="K22" s="86"/>
      <c r="L22" s="86"/>
      <c r="M22" s="60"/>
      <c r="N22" s="60"/>
      <c r="O22" s="190"/>
    </row>
    <row r="23" spans="1:15" ht="12.75" customHeight="1" thickBot="1">
      <c r="A23" s="369">
        <f>IF($H$4="Yes",IF(D23="",IF(N23=0,1,0),IF(N23=0,0,1)),1)</f>
        <v>1</v>
      </c>
      <c r="B23" s="189"/>
      <c r="C23" s="854">
        <v>3</v>
      </c>
      <c r="D23" s="807"/>
      <c r="E23" s="797"/>
      <c r="F23" s="797"/>
      <c r="G23" s="797"/>
      <c r="H23" s="797"/>
      <c r="I23" s="797"/>
      <c r="J23" s="797"/>
      <c r="K23" s="797"/>
      <c r="L23" s="798"/>
      <c r="M23" s="81" t="str">
        <f>IF(A23=0,IF(D23="","**",""),"")</f>
        <v/>
      </c>
      <c r="N23" s="222">
        <v>0</v>
      </c>
      <c r="O23" s="227" t="str">
        <f>IF(A23=0,IF(N23=0,"**",""),"")</f>
        <v/>
      </c>
    </row>
    <row r="24" spans="1:15">
      <c r="B24" s="189"/>
      <c r="C24" s="854"/>
      <c r="D24" s="799"/>
      <c r="E24" s="800"/>
      <c r="F24" s="800"/>
      <c r="G24" s="800"/>
      <c r="H24" s="800"/>
      <c r="I24" s="800"/>
      <c r="J24" s="800"/>
      <c r="K24" s="800"/>
      <c r="L24" s="801"/>
      <c r="M24" s="60"/>
      <c r="N24" s="60"/>
      <c r="O24" s="190"/>
    </row>
    <row r="25" spans="1:15" ht="13.5" thickBot="1">
      <c r="B25" s="189"/>
      <c r="C25" s="854"/>
      <c r="D25" s="802"/>
      <c r="E25" s="803"/>
      <c r="F25" s="803"/>
      <c r="G25" s="803"/>
      <c r="H25" s="803"/>
      <c r="I25" s="803"/>
      <c r="J25" s="803"/>
      <c r="K25" s="803"/>
      <c r="L25" s="804"/>
      <c r="M25" s="60"/>
      <c r="N25" s="60"/>
      <c r="O25" s="190"/>
    </row>
    <row r="26" spans="1:15" ht="6.95" customHeight="1" thickBot="1">
      <c r="B26" s="189"/>
      <c r="C26" s="92"/>
      <c r="D26" s="86"/>
      <c r="E26" s="86"/>
      <c r="F26" s="86"/>
      <c r="G26" s="86"/>
      <c r="H26" s="86"/>
      <c r="I26" s="86"/>
      <c r="J26" s="86"/>
      <c r="K26" s="86"/>
      <c r="L26" s="86"/>
      <c r="M26" s="60"/>
      <c r="N26" s="60"/>
      <c r="O26" s="190"/>
    </row>
    <row r="27" spans="1:15" ht="12.75" customHeight="1" thickBot="1">
      <c r="A27" s="369">
        <f>IF($H$4="Yes",IF(D27="",IF(N27=0,1,0),IF(N27=0,0,1)),1)</f>
        <v>1</v>
      </c>
      <c r="B27" s="189"/>
      <c r="C27" s="854">
        <v>4</v>
      </c>
      <c r="D27" s="807"/>
      <c r="E27" s="797"/>
      <c r="F27" s="797"/>
      <c r="G27" s="797"/>
      <c r="H27" s="797"/>
      <c r="I27" s="797"/>
      <c r="J27" s="797"/>
      <c r="K27" s="797"/>
      <c r="L27" s="798"/>
      <c r="M27" s="81" t="str">
        <f>IF(A27=0,IF(D27="","**",""),"")</f>
        <v/>
      </c>
      <c r="N27" s="222">
        <v>0</v>
      </c>
      <c r="O27" s="227" t="str">
        <f>IF(A27=0,IF(N27=0,"**",""),"")</f>
        <v/>
      </c>
    </row>
    <row r="28" spans="1:15" ht="12.75" customHeight="1">
      <c r="B28" s="189"/>
      <c r="C28" s="854"/>
      <c r="D28" s="799"/>
      <c r="E28" s="800"/>
      <c r="F28" s="800"/>
      <c r="G28" s="800"/>
      <c r="H28" s="800"/>
      <c r="I28" s="800"/>
      <c r="J28" s="800"/>
      <c r="K28" s="800"/>
      <c r="L28" s="801"/>
      <c r="M28" s="60"/>
      <c r="N28" s="60"/>
      <c r="O28" s="190"/>
    </row>
    <row r="29" spans="1:15" ht="13.5" customHeight="1" thickBot="1">
      <c r="B29" s="189"/>
      <c r="C29" s="854"/>
      <c r="D29" s="851"/>
      <c r="E29" s="852"/>
      <c r="F29" s="852"/>
      <c r="G29" s="852"/>
      <c r="H29" s="852"/>
      <c r="I29" s="852"/>
      <c r="J29" s="852"/>
      <c r="K29" s="852"/>
      <c r="L29" s="853"/>
      <c r="M29" s="60"/>
      <c r="N29" s="60"/>
      <c r="O29" s="190"/>
    </row>
    <row r="30" spans="1:15" ht="6.95" customHeight="1" thickBot="1">
      <c r="B30" s="189"/>
      <c r="C30" s="92"/>
      <c r="D30" s="86"/>
      <c r="E30" s="86"/>
      <c r="F30" s="86"/>
      <c r="G30" s="86"/>
      <c r="H30" s="86"/>
      <c r="I30" s="86"/>
      <c r="J30" s="86"/>
      <c r="K30" s="86"/>
      <c r="L30" s="86"/>
      <c r="M30" s="60"/>
      <c r="N30" s="60"/>
      <c r="O30" s="190"/>
    </row>
    <row r="31" spans="1:15" ht="12.75" customHeight="1" thickBot="1">
      <c r="A31" s="369">
        <f>IF($H$4="Yes",IF(D31="",IF(N31=0,1,0),IF(N31=0,0,1)),1)</f>
        <v>1</v>
      </c>
      <c r="B31" s="189"/>
      <c r="C31" s="854">
        <v>5</v>
      </c>
      <c r="D31" s="807"/>
      <c r="E31" s="797"/>
      <c r="F31" s="797"/>
      <c r="G31" s="797"/>
      <c r="H31" s="797"/>
      <c r="I31" s="797"/>
      <c r="J31" s="797"/>
      <c r="K31" s="797"/>
      <c r="L31" s="798"/>
      <c r="M31" s="81" t="str">
        <f>IF(A31=0,IF(D31="","**",""),"")</f>
        <v/>
      </c>
      <c r="N31" s="222">
        <v>0</v>
      </c>
      <c r="O31" s="227" t="str">
        <f>IF(A31=0,IF(N31=0,"**",""),"")</f>
        <v/>
      </c>
    </row>
    <row r="32" spans="1:15">
      <c r="B32" s="189"/>
      <c r="C32" s="854"/>
      <c r="D32" s="799"/>
      <c r="E32" s="800"/>
      <c r="F32" s="800"/>
      <c r="G32" s="800"/>
      <c r="H32" s="800"/>
      <c r="I32" s="800"/>
      <c r="J32" s="800"/>
      <c r="K32" s="800"/>
      <c r="L32" s="801"/>
      <c r="M32" s="60"/>
      <c r="N32" s="60"/>
      <c r="O32" s="190"/>
    </row>
    <row r="33" spans="1:17" ht="13.5" thickBot="1">
      <c r="B33" s="188"/>
      <c r="C33" s="854"/>
      <c r="D33" s="802"/>
      <c r="E33" s="803"/>
      <c r="F33" s="803"/>
      <c r="G33" s="803"/>
      <c r="H33" s="803"/>
      <c r="I33" s="803"/>
      <c r="J33" s="803"/>
      <c r="K33" s="803"/>
      <c r="L33" s="804"/>
      <c r="M33" s="60"/>
      <c r="N33" s="60"/>
      <c r="O33" s="190"/>
    </row>
    <row r="34" spans="1:17" ht="13.5" thickBot="1">
      <c r="B34" s="188"/>
      <c r="C34" s="60"/>
      <c r="D34" s="60"/>
      <c r="E34" s="60"/>
      <c r="F34" s="60"/>
      <c r="G34" s="60"/>
      <c r="H34" s="60"/>
      <c r="I34" s="60"/>
      <c r="J34" s="60"/>
      <c r="K34" s="60"/>
      <c r="L34" s="60"/>
      <c r="M34" s="60"/>
      <c r="N34" s="60"/>
      <c r="O34" s="190"/>
    </row>
    <row r="35" spans="1:17" ht="16.5" thickBot="1">
      <c r="B35" s="188"/>
      <c r="C35" s="60"/>
      <c r="D35" s="60"/>
      <c r="E35" s="60"/>
      <c r="F35" s="60"/>
      <c r="G35" s="60"/>
      <c r="H35" s="60"/>
      <c r="I35" s="60"/>
      <c r="J35" s="60"/>
      <c r="K35" s="60"/>
      <c r="L35" s="60"/>
      <c r="M35" s="450" t="s">
        <v>285</v>
      </c>
      <c r="N35" s="327">
        <f>SUM(N15:N33)</f>
        <v>0</v>
      </c>
      <c r="O35" s="190"/>
    </row>
    <row r="36" spans="1:17" ht="13.5" thickBot="1">
      <c r="B36" s="193"/>
      <c r="C36" s="194"/>
      <c r="D36" s="194"/>
      <c r="E36" s="194"/>
      <c r="F36" s="194"/>
      <c r="G36" s="194"/>
      <c r="H36" s="194"/>
      <c r="I36" s="194"/>
      <c r="J36" s="194"/>
      <c r="K36" s="194"/>
      <c r="L36" s="194"/>
      <c r="M36" s="194"/>
      <c r="N36" s="194"/>
      <c r="O36" s="195"/>
    </row>
    <row r="37" spans="1:17" ht="35.25" hidden="1" customHeight="1" thickTop="1" thickBot="1">
      <c r="B37" s="244"/>
      <c r="C37" s="245" t="s">
        <v>99</v>
      </c>
      <c r="D37" s="245"/>
      <c r="E37" s="246"/>
      <c r="F37" s="246"/>
      <c r="G37" s="246"/>
      <c r="H37" s="246"/>
      <c r="I37" s="247"/>
      <c r="J37" s="248"/>
      <c r="K37" s="246"/>
      <c r="L37" s="247"/>
      <c r="M37" s="248"/>
      <c r="N37" s="246"/>
      <c r="O37" s="249"/>
    </row>
    <row r="38" spans="1:17" ht="14.25" hidden="1" thickTop="1" thickBot="1">
      <c r="B38" s="255"/>
      <c r="C38" s="256"/>
      <c r="D38" s="256"/>
      <c r="E38" s="256"/>
      <c r="F38" s="256"/>
      <c r="G38" s="256"/>
      <c r="H38" s="256"/>
      <c r="I38" s="256"/>
      <c r="J38" s="268">
        <f>IF(J39="yes",1,0)</f>
        <v>0</v>
      </c>
      <c r="K38" s="256"/>
      <c r="L38" s="256"/>
      <c r="M38" s="256"/>
      <c r="N38" s="256"/>
      <c r="O38" s="257"/>
    </row>
    <row r="39" spans="1:17" ht="15.75" hidden="1" thickBot="1">
      <c r="A39" s="369">
        <v>1</v>
      </c>
      <c r="B39" s="258"/>
      <c r="C39" s="124" t="s">
        <v>1</v>
      </c>
      <c r="D39" s="236"/>
      <c r="E39" s="236"/>
      <c r="F39" s="236"/>
      <c r="G39" s="236"/>
      <c r="H39" s="236"/>
      <c r="I39" s="236"/>
      <c r="J39" s="267" t="s">
        <v>89</v>
      </c>
      <c r="K39" s="240" t="str">
        <f>IF(A39=0,IF(J39="Please Select","**",""),"")</f>
        <v/>
      </c>
      <c r="L39" s="236"/>
      <c r="M39" s="236"/>
      <c r="N39" s="236"/>
      <c r="O39" s="259"/>
      <c r="Q39" s="269" t="str">
        <f>IF('Application details'!O39=1,"Yes","No")</f>
        <v>No</v>
      </c>
    </row>
    <row r="40" spans="1:17" ht="13.5" hidden="1" thickBot="1">
      <c r="B40" s="262"/>
      <c r="C40" s="263"/>
      <c r="D40" s="263"/>
      <c r="E40" s="263"/>
      <c r="F40" s="263"/>
      <c r="G40" s="263"/>
      <c r="H40" s="263"/>
      <c r="I40" s="263"/>
      <c r="J40" s="263"/>
      <c r="K40" s="263"/>
      <c r="L40" s="263"/>
      <c r="M40" s="263"/>
      <c r="N40" s="263"/>
      <c r="O40" s="264"/>
    </row>
    <row r="41" spans="1:17" ht="13.5" hidden="1" thickTop="1">
      <c r="B41" s="260"/>
      <c r="C41" s="238" t="s">
        <v>27</v>
      </c>
      <c r="D41" s="236"/>
      <c r="E41" s="236"/>
      <c r="F41" s="236"/>
      <c r="G41" s="236"/>
      <c r="H41" s="236"/>
      <c r="I41" s="236"/>
      <c r="J41" s="236"/>
      <c r="K41" s="236"/>
      <c r="L41" s="236"/>
      <c r="M41" s="236"/>
      <c r="N41" s="236"/>
      <c r="O41" s="259"/>
    </row>
    <row r="42" spans="1:17" hidden="1">
      <c r="B42" s="260"/>
      <c r="C42" s="238"/>
      <c r="D42" s="236"/>
      <c r="E42" s="236"/>
      <c r="F42" s="236"/>
      <c r="G42" s="236"/>
      <c r="H42" s="236"/>
      <c r="I42" s="236"/>
      <c r="J42" s="236"/>
      <c r="K42" s="236"/>
      <c r="L42" s="236"/>
      <c r="M42" s="236"/>
      <c r="N42" s="236"/>
      <c r="O42" s="259"/>
    </row>
    <row r="43" spans="1:17" hidden="1">
      <c r="B43" s="260"/>
      <c r="C43" s="238" t="s">
        <v>130</v>
      </c>
      <c r="D43" s="236"/>
      <c r="E43" s="236"/>
      <c r="F43" s="236"/>
      <c r="G43" s="236"/>
      <c r="H43" s="236"/>
      <c r="I43" s="236"/>
      <c r="J43" s="236"/>
      <c r="K43" s="236"/>
      <c r="L43" s="236"/>
      <c r="M43" s="236"/>
      <c r="N43" s="236"/>
      <c r="O43" s="259"/>
    </row>
    <row r="44" spans="1:17" hidden="1">
      <c r="B44" s="260"/>
      <c r="C44" s="238" t="s">
        <v>129</v>
      </c>
      <c r="D44" s="236"/>
      <c r="E44" s="236"/>
      <c r="F44" s="236"/>
      <c r="G44" s="236"/>
      <c r="H44" s="236"/>
      <c r="I44" s="236"/>
      <c r="J44" s="236"/>
      <c r="K44" s="236"/>
      <c r="L44" s="236"/>
      <c r="M44" s="236"/>
      <c r="N44" s="236"/>
      <c r="O44" s="259"/>
    </row>
    <row r="45" spans="1:17" hidden="1">
      <c r="B45" s="260"/>
      <c r="C45" s="236"/>
      <c r="D45" s="238"/>
      <c r="E45" s="236"/>
      <c r="F45" s="236"/>
      <c r="G45" s="236"/>
      <c r="H45" s="236"/>
      <c r="I45" s="236"/>
      <c r="J45" s="236"/>
      <c r="K45" s="236"/>
      <c r="L45" s="236"/>
      <c r="M45" s="236"/>
      <c r="N45" s="239" t="s">
        <v>114</v>
      </c>
      <c r="O45" s="259"/>
    </row>
    <row r="46" spans="1:17" ht="13.5" hidden="1" thickBot="1">
      <c r="B46" s="260"/>
      <c r="C46" s="236"/>
      <c r="D46" s="841" t="s">
        <v>100</v>
      </c>
      <c r="E46" s="841"/>
      <c r="F46" s="841"/>
      <c r="G46" s="841"/>
      <c r="H46" s="841"/>
      <c r="I46" s="841"/>
      <c r="J46" s="841"/>
      <c r="K46" s="841"/>
      <c r="L46" s="841"/>
      <c r="M46" s="236"/>
      <c r="N46" s="239" t="s">
        <v>64</v>
      </c>
      <c r="O46" s="259"/>
    </row>
    <row r="47" spans="1:17" ht="15.75" hidden="1" customHeight="1" thickBot="1">
      <c r="A47" s="369">
        <f>IF(J39="yes",IF(Q39="Yes",IF(D47="",0,IF(N47=0,0,1)),1),1)</f>
        <v>1</v>
      </c>
      <c r="B47" s="260"/>
      <c r="C47" s="831">
        <v>1</v>
      </c>
      <c r="D47" s="842"/>
      <c r="E47" s="843"/>
      <c r="F47" s="843"/>
      <c r="G47" s="843"/>
      <c r="H47" s="843"/>
      <c r="I47" s="843"/>
      <c r="J47" s="843"/>
      <c r="K47" s="843"/>
      <c r="L47" s="844"/>
      <c r="M47" s="240" t="str">
        <f>IF(A47=0,IF(D47="","**",""),"")</f>
        <v/>
      </c>
      <c r="N47" s="266">
        <v>0</v>
      </c>
      <c r="O47" s="261" t="str">
        <f>IF(A47=0,IF(N47=0,"**",""),"")</f>
        <v/>
      </c>
    </row>
    <row r="48" spans="1:17" ht="12.75" hidden="1" customHeight="1">
      <c r="B48" s="258"/>
      <c r="C48" s="831"/>
      <c r="D48" s="845"/>
      <c r="E48" s="846"/>
      <c r="F48" s="846"/>
      <c r="G48" s="846"/>
      <c r="H48" s="846"/>
      <c r="I48" s="846"/>
      <c r="J48" s="846"/>
      <c r="K48" s="846"/>
      <c r="L48" s="847"/>
      <c r="M48" s="236"/>
      <c r="N48" s="236"/>
      <c r="O48" s="259"/>
    </row>
    <row r="49" spans="1:15" ht="13.5" hidden="1" customHeight="1" thickBot="1">
      <c r="B49" s="258"/>
      <c r="C49" s="831"/>
      <c r="D49" s="848"/>
      <c r="E49" s="849"/>
      <c r="F49" s="849"/>
      <c r="G49" s="849"/>
      <c r="H49" s="849"/>
      <c r="I49" s="849"/>
      <c r="J49" s="849"/>
      <c r="K49" s="849"/>
      <c r="L49" s="850"/>
      <c r="M49" s="236"/>
      <c r="N49" s="236"/>
      <c r="O49" s="259"/>
    </row>
    <row r="50" spans="1:15" ht="6.95" hidden="1" customHeight="1" thickBot="1">
      <c r="B50" s="258"/>
      <c r="C50" s="241"/>
      <c r="D50" s="242"/>
      <c r="E50" s="242"/>
      <c r="F50" s="242"/>
      <c r="G50" s="242"/>
      <c r="H50" s="242"/>
      <c r="I50" s="242"/>
      <c r="J50" s="242"/>
      <c r="K50" s="242"/>
      <c r="L50" s="242"/>
      <c r="M50" s="236"/>
      <c r="N50" s="236"/>
      <c r="O50" s="259"/>
    </row>
    <row r="51" spans="1:15" ht="15.75" hidden="1" customHeight="1" thickBot="1">
      <c r="A51" s="369">
        <f>IF($J$39="Yes",IF($Q$39="Yes",IF(D51="",IF(N51=0,1,0),IF(N51=0,0,1)),1),1)</f>
        <v>1</v>
      </c>
      <c r="B51" s="258"/>
      <c r="C51" s="831">
        <v>2</v>
      </c>
      <c r="D51" s="832"/>
      <c r="E51" s="833"/>
      <c r="F51" s="833"/>
      <c r="G51" s="833"/>
      <c r="H51" s="833"/>
      <c r="I51" s="833"/>
      <c r="J51" s="833"/>
      <c r="K51" s="833"/>
      <c r="L51" s="834"/>
      <c r="M51" s="240" t="str">
        <f>IF(A51=0,IF(D51="","**",""),"")</f>
        <v/>
      </c>
      <c r="N51" s="266">
        <v>0</v>
      </c>
      <c r="O51" s="261" t="str">
        <f>IF(A51=0,IF(N51=0,"**",""),"")</f>
        <v/>
      </c>
    </row>
    <row r="52" spans="1:15" ht="12.75" hidden="1" customHeight="1">
      <c r="B52" s="258"/>
      <c r="C52" s="831"/>
      <c r="D52" s="835"/>
      <c r="E52" s="836"/>
      <c r="F52" s="836"/>
      <c r="G52" s="836"/>
      <c r="H52" s="836"/>
      <c r="I52" s="836"/>
      <c r="J52" s="836"/>
      <c r="K52" s="836"/>
      <c r="L52" s="837"/>
      <c r="M52" s="236"/>
      <c r="N52" s="236"/>
      <c r="O52" s="259"/>
    </row>
    <row r="53" spans="1:15" ht="13.5" hidden="1" customHeight="1" thickBot="1">
      <c r="B53" s="258"/>
      <c r="C53" s="831"/>
      <c r="D53" s="838"/>
      <c r="E53" s="839"/>
      <c r="F53" s="839"/>
      <c r="G53" s="839"/>
      <c r="H53" s="839"/>
      <c r="I53" s="839"/>
      <c r="J53" s="839"/>
      <c r="K53" s="839"/>
      <c r="L53" s="840"/>
      <c r="M53" s="236"/>
      <c r="N53" s="236"/>
      <c r="O53" s="259"/>
    </row>
    <row r="54" spans="1:15" ht="6.95" hidden="1" customHeight="1" thickBot="1">
      <c r="B54" s="258"/>
      <c r="C54" s="241"/>
      <c r="D54" s="242"/>
      <c r="E54" s="242"/>
      <c r="F54" s="242"/>
      <c r="G54" s="242"/>
      <c r="H54" s="242"/>
      <c r="I54" s="242"/>
      <c r="J54" s="242"/>
      <c r="K54" s="242"/>
      <c r="L54" s="242"/>
      <c r="M54" s="236"/>
      <c r="N54" s="236"/>
      <c r="O54" s="259"/>
    </row>
    <row r="55" spans="1:15" ht="15.75" hidden="1" customHeight="1" thickBot="1">
      <c r="A55" s="369">
        <f>IF($J$39="Yes",IF($Q$39="Yes",IF(D55="",IF(N55=0,1,0),IF(N55=0,0,1)),1),1)</f>
        <v>1</v>
      </c>
      <c r="B55" s="258"/>
      <c r="C55" s="831">
        <v>3</v>
      </c>
      <c r="D55" s="832"/>
      <c r="E55" s="833"/>
      <c r="F55" s="833"/>
      <c r="G55" s="833"/>
      <c r="H55" s="833"/>
      <c r="I55" s="833"/>
      <c r="J55" s="833"/>
      <c r="K55" s="833"/>
      <c r="L55" s="834"/>
      <c r="M55" s="240" t="str">
        <f>IF(A55=0,IF(D55="","**",""),"")</f>
        <v/>
      </c>
      <c r="N55" s="266">
        <v>0</v>
      </c>
      <c r="O55" s="261" t="str">
        <f>IF(A55=0,IF(N55=0,"**",""),"")</f>
        <v/>
      </c>
    </row>
    <row r="56" spans="1:15" ht="12.75" hidden="1" customHeight="1">
      <c r="B56" s="258"/>
      <c r="C56" s="831"/>
      <c r="D56" s="835"/>
      <c r="E56" s="836"/>
      <c r="F56" s="836"/>
      <c r="G56" s="836"/>
      <c r="H56" s="836"/>
      <c r="I56" s="836"/>
      <c r="J56" s="836"/>
      <c r="K56" s="836"/>
      <c r="L56" s="837"/>
      <c r="M56" s="236"/>
      <c r="N56" s="236"/>
      <c r="O56" s="259"/>
    </row>
    <row r="57" spans="1:15" ht="13.5" hidden="1" customHeight="1" thickBot="1">
      <c r="B57" s="258"/>
      <c r="C57" s="831"/>
      <c r="D57" s="838"/>
      <c r="E57" s="839"/>
      <c r="F57" s="839"/>
      <c r="G57" s="839"/>
      <c r="H57" s="839"/>
      <c r="I57" s="839"/>
      <c r="J57" s="839"/>
      <c r="K57" s="839"/>
      <c r="L57" s="840"/>
      <c r="M57" s="236"/>
      <c r="N57" s="236"/>
      <c r="O57" s="259"/>
    </row>
    <row r="58" spans="1:15" ht="6.95" hidden="1" customHeight="1" thickBot="1">
      <c r="B58" s="258"/>
      <c r="C58" s="241"/>
      <c r="D58" s="242"/>
      <c r="E58" s="242"/>
      <c r="F58" s="242"/>
      <c r="G58" s="242"/>
      <c r="H58" s="242"/>
      <c r="I58" s="242"/>
      <c r="J58" s="242"/>
      <c r="K58" s="242"/>
      <c r="L58" s="242"/>
      <c r="M58" s="236"/>
      <c r="N58" s="236"/>
      <c r="O58" s="259"/>
    </row>
    <row r="59" spans="1:15" ht="15.75" hidden="1" customHeight="1" thickBot="1">
      <c r="A59" s="369">
        <f>IF($J$39="Yes",IF($Q$39="Yes",IF(D59="",IF(N59=0,1,0),IF(N59=0,0,1)),1),1)</f>
        <v>1</v>
      </c>
      <c r="B59" s="258"/>
      <c r="C59" s="831">
        <v>4</v>
      </c>
      <c r="D59" s="832"/>
      <c r="E59" s="833"/>
      <c r="F59" s="833"/>
      <c r="G59" s="833"/>
      <c r="H59" s="833"/>
      <c r="I59" s="833"/>
      <c r="J59" s="833"/>
      <c r="K59" s="833"/>
      <c r="L59" s="834"/>
      <c r="M59" s="240" t="str">
        <f>IF(A59=0,IF(D59="","**",""),"")</f>
        <v/>
      </c>
      <c r="N59" s="266">
        <v>0</v>
      </c>
      <c r="O59" s="261" t="str">
        <f>IF(A59=0,IF(N59=0,"**",""),"")</f>
        <v/>
      </c>
    </row>
    <row r="60" spans="1:15" ht="12.75" hidden="1" customHeight="1">
      <c r="B60" s="258"/>
      <c r="C60" s="831"/>
      <c r="D60" s="835"/>
      <c r="E60" s="836"/>
      <c r="F60" s="836"/>
      <c r="G60" s="836"/>
      <c r="H60" s="836"/>
      <c r="I60" s="836"/>
      <c r="J60" s="836"/>
      <c r="K60" s="836"/>
      <c r="L60" s="837"/>
      <c r="M60" s="236"/>
      <c r="N60" s="236"/>
      <c r="O60" s="259"/>
    </row>
    <row r="61" spans="1:15" ht="13.5" hidden="1" customHeight="1" thickBot="1">
      <c r="B61" s="258"/>
      <c r="C61" s="831"/>
      <c r="D61" s="838"/>
      <c r="E61" s="839"/>
      <c r="F61" s="839"/>
      <c r="G61" s="839"/>
      <c r="H61" s="839"/>
      <c r="I61" s="839"/>
      <c r="J61" s="839"/>
      <c r="K61" s="839"/>
      <c r="L61" s="840"/>
      <c r="M61" s="236"/>
      <c r="N61" s="236"/>
      <c r="O61" s="259"/>
    </row>
    <row r="62" spans="1:15" ht="6.95" hidden="1" customHeight="1" thickBot="1">
      <c r="B62" s="258"/>
      <c r="C62" s="241"/>
      <c r="D62" s="242"/>
      <c r="E62" s="242"/>
      <c r="F62" s="242"/>
      <c r="G62" s="242"/>
      <c r="H62" s="242"/>
      <c r="I62" s="242"/>
      <c r="J62" s="242"/>
      <c r="K62" s="242"/>
      <c r="L62" s="242"/>
      <c r="M62" s="236"/>
      <c r="N62" s="236"/>
      <c r="O62" s="259"/>
    </row>
    <row r="63" spans="1:15" ht="15.75" hidden="1" customHeight="1" thickBot="1">
      <c r="A63" s="369">
        <f>IF($J$39="Yes",IF($Q$39="Yes",IF(D63="",IF(N63=0,1,0),IF(N63=0,0,1)),1),1)</f>
        <v>1</v>
      </c>
      <c r="B63" s="258"/>
      <c r="C63" s="831">
        <v>5</v>
      </c>
      <c r="D63" s="832"/>
      <c r="E63" s="833"/>
      <c r="F63" s="833"/>
      <c r="G63" s="833"/>
      <c r="H63" s="833"/>
      <c r="I63" s="833"/>
      <c r="J63" s="833"/>
      <c r="K63" s="833"/>
      <c r="L63" s="834"/>
      <c r="M63" s="240" t="str">
        <f>IF(A63=0,IF(D63="","**",""),"")</f>
        <v/>
      </c>
      <c r="N63" s="266">
        <v>0</v>
      </c>
      <c r="O63" s="261" t="str">
        <f>IF(A63=0,IF(N63=0,"**",""),"")</f>
        <v/>
      </c>
    </row>
    <row r="64" spans="1:15" ht="12.75" hidden="1" customHeight="1">
      <c r="B64" s="258"/>
      <c r="C64" s="831"/>
      <c r="D64" s="835"/>
      <c r="E64" s="836"/>
      <c r="F64" s="836"/>
      <c r="G64" s="836"/>
      <c r="H64" s="836"/>
      <c r="I64" s="836"/>
      <c r="J64" s="836"/>
      <c r="K64" s="836"/>
      <c r="L64" s="837"/>
      <c r="M64" s="236"/>
      <c r="N64" s="236"/>
      <c r="O64" s="259"/>
    </row>
    <row r="65" spans="2:15" ht="13.5" hidden="1" customHeight="1" thickBot="1">
      <c r="B65" s="260"/>
      <c r="C65" s="831"/>
      <c r="D65" s="838"/>
      <c r="E65" s="839"/>
      <c r="F65" s="839"/>
      <c r="G65" s="839"/>
      <c r="H65" s="839"/>
      <c r="I65" s="839"/>
      <c r="J65" s="839"/>
      <c r="K65" s="839"/>
      <c r="L65" s="840"/>
      <c r="M65" s="236"/>
      <c r="N65" s="236"/>
      <c r="O65" s="259"/>
    </row>
    <row r="66" spans="2:15" ht="13.5" hidden="1" thickBot="1">
      <c r="B66" s="260"/>
      <c r="C66" s="236"/>
      <c r="D66" s="236"/>
      <c r="E66" s="236"/>
      <c r="F66" s="236"/>
      <c r="G66" s="236"/>
      <c r="H66" s="236"/>
      <c r="I66" s="236"/>
      <c r="J66" s="236"/>
      <c r="K66" s="236"/>
      <c r="L66" s="236"/>
      <c r="M66" s="236"/>
      <c r="N66" s="236"/>
      <c r="O66" s="259"/>
    </row>
    <row r="67" spans="2:15" ht="16.5" hidden="1" thickBot="1">
      <c r="B67" s="260"/>
      <c r="C67" s="236"/>
      <c r="D67" s="236"/>
      <c r="E67" s="236"/>
      <c r="F67" s="236"/>
      <c r="G67" s="236"/>
      <c r="H67" s="236"/>
      <c r="I67" s="236"/>
      <c r="J67" s="236"/>
      <c r="K67" s="236"/>
      <c r="L67" s="236"/>
      <c r="M67" s="243" t="s">
        <v>101</v>
      </c>
      <c r="N67" s="265">
        <f>SUM(N47:N63)</f>
        <v>0</v>
      </c>
      <c r="O67" s="259"/>
    </row>
    <row r="68" spans="2:15" ht="13.5" hidden="1" thickBot="1">
      <c r="B68" s="262"/>
      <c r="C68" s="263"/>
      <c r="D68" s="263"/>
      <c r="E68" s="263"/>
      <c r="F68" s="263"/>
      <c r="G68" s="263"/>
      <c r="H68" s="263"/>
      <c r="I68" s="263"/>
      <c r="J68" s="263"/>
      <c r="K68" s="263"/>
      <c r="L68" s="263"/>
      <c r="M68" s="263"/>
      <c r="N68" s="263"/>
      <c r="O68" s="264"/>
    </row>
    <row r="69" spans="2:15" ht="13.5" hidden="1" thickTop="1"/>
    <row r="70" spans="2:15" hidden="1"/>
    <row r="71" spans="2:15" hidden="1"/>
    <row r="72" spans="2:15" hidden="1"/>
    <row r="73" spans="2:15" hidden="1"/>
    <row r="74" spans="2:15" hidden="1"/>
    <row r="75" spans="2:15" hidden="1"/>
    <row r="76" spans="2:15" hidden="1"/>
    <row r="77" spans="2:15" ht="13.5" thickTop="1"/>
  </sheetData>
  <sheetProtection selectLockedCells="1"/>
  <mergeCells count="23">
    <mergeCell ref="C15:C17"/>
    <mergeCell ref="C19:C21"/>
    <mergeCell ref="C23:C25"/>
    <mergeCell ref="L1:O1"/>
    <mergeCell ref="D15:L17"/>
    <mergeCell ref="D14:L14"/>
    <mergeCell ref="D19:L21"/>
    <mergeCell ref="D23:L25"/>
    <mergeCell ref="D46:L46"/>
    <mergeCell ref="C47:C49"/>
    <mergeCell ref="D47:L49"/>
    <mergeCell ref="D27:L29"/>
    <mergeCell ref="D31:L33"/>
    <mergeCell ref="C31:C33"/>
    <mergeCell ref="C27:C29"/>
    <mergeCell ref="C59:C61"/>
    <mergeCell ref="D59:L61"/>
    <mergeCell ref="C63:C65"/>
    <mergeCell ref="D63:L65"/>
    <mergeCell ref="C51:C53"/>
    <mergeCell ref="D51:L53"/>
    <mergeCell ref="C55:C57"/>
    <mergeCell ref="D55:L57"/>
  </mergeCells>
  <phoneticPr fontId="0" type="noConversion"/>
  <conditionalFormatting sqref="N47 N51 N55 N59 N63 N15 N19 N23 N27 N31">
    <cfRule type="cellIs" dxfId="9" priority="10" stopIfTrue="1" operator="lessThan">
      <formula>0</formula>
    </cfRule>
  </conditionalFormatting>
  <conditionalFormatting sqref="B6:O36 B3:B5 O3:O5">
    <cfRule type="expression" dxfId="8" priority="9" stopIfTrue="1">
      <formula>$H$3=0</formula>
    </cfRule>
  </conditionalFormatting>
  <conditionalFormatting sqref="M37:O68 D66:L68 B37:C68 E62:L62 D62:D63 E58:L58 D58:D59 E54:L54 D54:D55 E50:L50 E37:L46 D37:D47 D50:D51">
    <cfRule type="expression" dxfId="7" priority="7">
      <formula>$Q$39="no"</formula>
    </cfRule>
  </conditionalFormatting>
  <conditionalFormatting sqref="M41:O68 D66:L68 B41:C68 E62:L62 D62:D63 E58:L58 D58:D59 E54:L54 D54:D55 E50:L50 E41:L46 D41:D47 D50:D51">
    <cfRule type="expression" dxfId="6" priority="6">
      <formula>$J$38=0</formula>
    </cfRule>
  </conditionalFormatting>
  <conditionalFormatting sqref="B40:O40">
    <cfRule type="expression" dxfId="5" priority="5">
      <formula>$J$38=1</formula>
    </cfRule>
  </conditionalFormatting>
  <conditionalFormatting sqref="M2 J2">
    <cfRule type="cellIs" dxfId="4" priority="2" operator="equal">
      <formula>"Complete"</formula>
    </cfRule>
  </conditionalFormatting>
  <conditionalFormatting sqref="J2 M2">
    <cfRule type="cellIs" dxfId="3" priority="1" operator="equal">
      <formula>"incomplete"</formula>
    </cfRule>
  </conditionalFormatting>
  <dataValidations xWindow="233" yWindow="276" count="3">
    <dataValidation type="list" allowBlank="1" showInputMessage="1" showErrorMessage="1" sqref="J39 H4" xr:uid="{00000000-0002-0000-0C00-000000000000}">
      <formula1>$P$3:$P$5</formula1>
    </dataValidation>
    <dataValidation allowBlank="1" showInputMessage="1" showErrorMessage="1" promptTitle="Justification" prompt="Please provide a brief description and justification of the need for the other cost item." sqref="D55 D15:L17 D59 D51 D63 D27 D23 D31:L33 D19 D47" xr:uid="{00000000-0002-0000-0C00-000001000000}"/>
    <dataValidation type="whole" allowBlank="1" showInputMessage="1" showErrorMessage="1" promptTitle="Cost" prompt="Please provide an estimated cost for this item. You should use a negative number to indicate an incoming cash transfer." sqref="N47 N63 N59 N55 N51 N15 N19 N23 N27 N31" xr:uid="{00000000-0002-0000-0C00-000002000000}">
      <formula1>-99999999</formula1>
      <formula2>99999999</formula2>
    </dataValidation>
  </dataValidations>
  <printOptions horizontalCentered="1"/>
  <pageMargins left="0.19685039370078741" right="0.19685039370078741" top="0.47244094488188981" bottom="0.19685039370078741" header="0" footer="0"/>
  <pageSetup paperSize="9" scale="71"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S53"/>
  <sheetViews>
    <sheetView zoomScale="95" zoomScaleNormal="95" workbookViewId="0">
      <pane ySplit="2" topLeftCell="A3" activePane="bottomLeft" state="frozen"/>
      <selection activeCell="J27" sqref="J27"/>
      <selection pane="bottomLeft" activeCell="C1" sqref="C1"/>
    </sheetView>
  </sheetViews>
  <sheetFormatPr defaultColWidth="9.140625" defaultRowHeight="12.75"/>
  <cols>
    <col min="1" max="1" width="2.5703125" style="111" customWidth="1"/>
    <col min="2" max="2" width="3.42578125" style="53" customWidth="1"/>
    <col min="3" max="3" width="32.5703125" style="53" customWidth="1"/>
    <col min="4" max="4" width="15.5703125" style="53" customWidth="1"/>
    <col min="5" max="5" width="3.5703125" style="53" customWidth="1"/>
    <col min="6" max="6" width="17.5703125" style="53" customWidth="1"/>
    <col min="7" max="7" width="3.5703125" style="53" customWidth="1"/>
    <col min="8" max="8" width="17.5703125" style="53" customWidth="1"/>
    <col min="9" max="9" width="3.5703125" style="53" customWidth="1"/>
    <col min="10" max="10" width="17.5703125" style="53" customWidth="1"/>
    <col min="11" max="11" width="3.5703125" style="53" customWidth="1"/>
    <col min="12" max="12" width="17.5703125" style="53" customWidth="1"/>
    <col min="13" max="13" width="3.5703125" style="53" customWidth="1"/>
    <col min="14" max="14" width="17.5703125" style="53" customWidth="1"/>
    <col min="15" max="15" width="3.5703125" style="53" customWidth="1"/>
    <col min="16" max="16" width="15.5703125" style="53" customWidth="1"/>
    <col min="17" max="17" width="3.5703125" style="53" customWidth="1"/>
    <col min="18" max="18" width="3.42578125" style="53" customWidth="1"/>
    <col min="19" max="16384" width="9.140625" style="53"/>
  </cols>
  <sheetData>
    <row r="1" spans="1:17" ht="15.95" customHeight="1" thickBot="1">
      <c r="C1" s="96" t="s">
        <v>425</v>
      </c>
      <c r="N1" s="602"/>
      <c r="O1" s="602"/>
      <c r="P1" s="602"/>
      <c r="Q1" s="602"/>
    </row>
    <row r="2" spans="1:17" ht="30" customHeight="1" thickTop="1">
      <c r="A2" s="111">
        <f>IF(SUM(A4:A51)=14,1,0)</f>
        <v>0</v>
      </c>
      <c r="B2" s="303"/>
      <c r="C2" s="304" t="s">
        <v>297</v>
      </c>
      <c r="D2" s="305"/>
      <c r="E2" s="305"/>
      <c r="F2" s="305"/>
      <c r="G2" s="305"/>
      <c r="H2" s="305"/>
      <c r="I2" s="305"/>
      <c r="J2" s="305"/>
      <c r="K2" s="307" t="s">
        <v>18</v>
      </c>
      <c r="L2" s="308" t="str">
        <f>IF(A2=1,"Complete","Incomplete")</f>
        <v>Incomplete</v>
      </c>
      <c r="M2" s="305"/>
      <c r="N2" s="308"/>
      <c r="O2" s="307" t="s">
        <v>282</v>
      </c>
      <c r="P2" s="308" t="str">
        <f>'Form status'!F38</f>
        <v>Incomplete</v>
      </c>
      <c r="Q2" s="309"/>
    </row>
    <row r="3" spans="1:17">
      <c r="B3" s="188"/>
      <c r="C3" s="60"/>
      <c r="D3" s="60"/>
      <c r="E3" s="60"/>
      <c r="F3" s="60"/>
      <c r="G3" s="60"/>
      <c r="H3" s="60"/>
      <c r="I3" s="60"/>
      <c r="J3" s="60"/>
      <c r="K3" s="60"/>
      <c r="L3" s="60"/>
      <c r="M3" s="60"/>
      <c r="N3" s="60"/>
      <c r="O3" s="60"/>
      <c r="P3" s="60"/>
      <c r="Q3" s="190"/>
    </row>
    <row r="4" spans="1:17" ht="12.75" customHeight="1">
      <c r="B4" s="188"/>
      <c r="C4" s="97"/>
      <c r="D4" s="97"/>
      <c r="E4" s="60"/>
      <c r="F4" s="863" t="s">
        <v>173</v>
      </c>
      <c r="G4" s="863"/>
      <c r="H4" s="863"/>
      <c r="I4" s="863"/>
      <c r="J4" s="863"/>
      <c r="K4" s="863"/>
      <c r="L4" s="863"/>
      <c r="M4" s="863"/>
      <c r="N4" s="863"/>
      <c r="O4" s="60"/>
      <c r="P4" s="60"/>
      <c r="Q4" s="190"/>
    </row>
    <row r="5" spans="1:17" ht="12.75" customHeight="1">
      <c r="B5" s="188"/>
      <c r="C5" s="97"/>
      <c r="D5" s="97"/>
      <c r="E5" s="60"/>
      <c r="F5" s="707" t="s">
        <v>225</v>
      </c>
      <c r="G5" s="106"/>
      <c r="H5" s="707" t="s">
        <v>226</v>
      </c>
      <c r="I5" s="106"/>
      <c r="J5" s="707" t="s">
        <v>227</v>
      </c>
      <c r="K5" s="72"/>
      <c r="L5" s="707" t="s">
        <v>228</v>
      </c>
      <c r="M5" s="60"/>
      <c r="N5" s="707" t="s">
        <v>229</v>
      </c>
      <c r="O5" s="60"/>
      <c r="P5" s="60"/>
      <c r="Q5" s="190"/>
    </row>
    <row r="6" spans="1:17">
      <c r="B6" s="188"/>
      <c r="C6" s="97"/>
      <c r="D6" s="97"/>
      <c r="E6" s="60"/>
      <c r="F6" s="865"/>
      <c r="G6" s="106"/>
      <c r="H6" s="865"/>
      <c r="I6" s="106"/>
      <c r="J6" s="865"/>
      <c r="K6" s="72"/>
      <c r="L6" s="865"/>
      <c r="M6" s="60"/>
      <c r="N6" s="865"/>
      <c r="O6" s="60"/>
      <c r="P6" s="60"/>
      <c r="Q6" s="190"/>
    </row>
    <row r="7" spans="1:17" ht="13.5" thickBot="1">
      <c r="B7" s="188"/>
      <c r="C7" s="60"/>
      <c r="D7" s="66" t="s">
        <v>16</v>
      </c>
      <c r="E7" s="60"/>
      <c r="F7" s="865"/>
      <c r="G7" s="106"/>
      <c r="H7" s="865"/>
      <c r="I7" s="106"/>
      <c r="J7" s="865"/>
      <c r="K7" s="72"/>
      <c r="L7" s="865"/>
      <c r="M7" s="60"/>
      <c r="N7" s="865"/>
      <c r="O7" s="60"/>
      <c r="P7" s="66" t="s">
        <v>62</v>
      </c>
      <c r="Q7" s="190"/>
    </row>
    <row r="8" spans="1:17" ht="12.75" customHeight="1">
      <c r="A8" s="111">
        <f>IF(D8=P8,1,IF(D8&gt;0,IF(P8&gt;0,IF(ABS((D8-P8)/P8)&gt;0.0001,0,1),0),0))</f>
        <v>1</v>
      </c>
      <c r="B8" s="188"/>
      <c r="C8" s="71" t="s">
        <v>286</v>
      </c>
      <c r="D8" s="340">
        <f>IF('Labour costs'!G4="Yes",ROUND('Labour costs'!M48,0),0)</f>
        <v>0</v>
      </c>
      <c r="E8" s="60"/>
      <c r="F8" s="232">
        <v>0</v>
      </c>
      <c r="G8" s="81" t="str">
        <f>IF(A8=0,"**","")</f>
        <v/>
      </c>
      <c r="H8" s="232">
        <v>0</v>
      </c>
      <c r="I8" s="81" t="str">
        <f>IF(A8=0,"**","")</f>
        <v/>
      </c>
      <c r="J8" s="232">
        <v>0</v>
      </c>
      <c r="K8" s="81" t="str">
        <f>IF(A8=0,"**","")</f>
        <v/>
      </c>
      <c r="L8" s="232">
        <v>0</v>
      </c>
      <c r="M8" s="81" t="str">
        <f>IF(A8=0,"**","")</f>
        <v/>
      </c>
      <c r="N8" s="232">
        <v>0</v>
      </c>
      <c r="O8" s="81" t="str">
        <f>IF(A8=0,"**","")</f>
        <v/>
      </c>
      <c r="P8" s="340">
        <f>SUM(F8,H8,J8,L8,N8)</f>
        <v>0</v>
      </c>
      <c r="Q8" s="190"/>
    </row>
    <row r="9" spans="1:17" ht="12.75" customHeight="1">
      <c r="A9" s="111">
        <f>IF(D9=P9,1,IF(D9&gt;0,IF(P9&gt;0,IF(ABS((D9-P9)/P9)&gt;0.0001,0,1),0),0))</f>
        <v>1</v>
      </c>
      <c r="B9" s="188"/>
      <c r="C9" s="71" t="s">
        <v>415</v>
      </c>
      <c r="D9" s="341">
        <f>IF(Overheads!N4=1,0,ROUND(Overheads!E6,0))</f>
        <v>0</v>
      </c>
      <c r="E9" s="60"/>
      <c r="F9" s="219">
        <v>0</v>
      </c>
      <c r="G9" s="81" t="str">
        <f>IF(A9=0,"**","")</f>
        <v/>
      </c>
      <c r="H9" s="219">
        <v>0</v>
      </c>
      <c r="I9" s="81" t="str">
        <f>IF(A9=0,"**","")</f>
        <v/>
      </c>
      <c r="J9" s="219">
        <v>0</v>
      </c>
      <c r="K9" s="81" t="str">
        <f>IF(A9=0,"**","")</f>
        <v/>
      </c>
      <c r="L9" s="219">
        <v>0</v>
      </c>
      <c r="M9" s="81" t="str">
        <f>IF(A9=0,"**","")</f>
        <v/>
      </c>
      <c r="N9" s="219">
        <v>0</v>
      </c>
      <c r="O9" s="81" t="str">
        <f t="shared" ref="O9:O18" si="0">IF(A9=0,"**","")</f>
        <v/>
      </c>
      <c r="P9" s="341">
        <f t="shared" ref="P9:P18" si="1">SUM(F9,H9,J9,L9,N9)</f>
        <v>0</v>
      </c>
      <c r="Q9" s="190"/>
    </row>
    <row r="10" spans="1:17" ht="12.75" customHeight="1">
      <c r="A10" s="111">
        <f t="shared" ref="A10:A18" si="2">IF(D10=P10,1,IF(D10&gt;0,IF(P10&gt;0,IF(ABS((D10-P10)/P10)&gt;0.0001,0,1),0),0))</f>
        <v>1</v>
      </c>
      <c r="B10" s="188"/>
      <c r="C10" s="71" t="s">
        <v>287</v>
      </c>
      <c r="D10" s="341">
        <f>IF('Materials costs'!E4="Yes",ROUND('Materials costs'!L31,0),0)</f>
        <v>0</v>
      </c>
      <c r="E10" s="60"/>
      <c r="F10" s="219">
        <v>0</v>
      </c>
      <c r="G10" s="81" t="str">
        <f t="shared" ref="G10:G18" si="3">IF(A10=0,"**","")</f>
        <v/>
      </c>
      <c r="H10" s="219">
        <v>0</v>
      </c>
      <c r="I10" s="81" t="str">
        <f t="shared" ref="I10:I18" si="4">IF(A10=0,"**","")</f>
        <v/>
      </c>
      <c r="J10" s="219">
        <v>0</v>
      </c>
      <c r="K10" s="81" t="str">
        <f t="shared" ref="K10:K18" si="5">IF(A10=0,"**","")</f>
        <v/>
      </c>
      <c r="L10" s="219">
        <v>0</v>
      </c>
      <c r="M10" s="81" t="str">
        <f t="shared" ref="M10:M18" si="6">IF(A10=0,"**","")</f>
        <v/>
      </c>
      <c r="N10" s="219">
        <v>0</v>
      </c>
      <c r="O10" s="81" t="str">
        <f t="shared" si="0"/>
        <v/>
      </c>
      <c r="P10" s="341">
        <f t="shared" si="1"/>
        <v>0</v>
      </c>
      <c r="Q10" s="190"/>
    </row>
    <row r="11" spans="1:17" ht="12.75" customHeight="1">
      <c r="A11" s="111">
        <f t="shared" si="2"/>
        <v>1</v>
      </c>
      <c r="B11" s="188"/>
      <c r="C11" s="237" t="s">
        <v>288</v>
      </c>
      <c r="D11" s="341">
        <f>IF('Capital usage'!N4 ="Yes",ROUND('Capital usage'!T91,0),0)</f>
        <v>0</v>
      </c>
      <c r="E11" s="60"/>
      <c r="F11" s="219">
        <v>0</v>
      </c>
      <c r="G11" s="81" t="str">
        <f t="shared" si="3"/>
        <v/>
      </c>
      <c r="H11" s="219">
        <v>0</v>
      </c>
      <c r="I11" s="81" t="str">
        <f t="shared" si="4"/>
        <v/>
      </c>
      <c r="J11" s="219">
        <v>0</v>
      </c>
      <c r="K11" s="81" t="str">
        <f t="shared" si="5"/>
        <v/>
      </c>
      <c r="L11" s="219">
        <v>0</v>
      </c>
      <c r="M11" s="81" t="str">
        <f t="shared" si="6"/>
        <v/>
      </c>
      <c r="N11" s="219">
        <v>0</v>
      </c>
      <c r="O11" s="81" t="str">
        <f t="shared" si="0"/>
        <v/>
      </c>
      <c r="P11" s="341">
        <f t="shared" si="1"/>
        <v>0</v>
      </c>
      <c r="Q11" s="190"/>
    </row>
    <row r="12" spans="1:17" ht="12.75" customHeight="1">
      <c r="A12" s="111">
        <f t="shared" si="2"/>
        <v>1</v>
      </c>
      <c r="B12" s="188"/>
      <c r="C12" s="71" t="s">
        <v>289</v>
      </c>
      <c r="D12" s="341">
        <f>IF('Sub contract costs'!M4="Yes",ROUND('Sub contract costs'!Q42,0),0)</f>
        <v>0</v>
      </c>
      <c r="E12" s="60"/>
      <c r="F12" s="219">
        <v>0</v>
      </c>
      <c r="G12" s="81" t="str">
        <f t="shared" si="3"/>
        <v/>
      </c>
      <c r="H12" s="219">
        <v>0</v>
      </c>
      <c r="I12" s="81" t="str">
        <f t="shared" si="4"/>
        <v/>
      </c>
      <c r="J12" s="219">
        <v>0</v>
      </c>
      <c r="K12" s="81" t="str">
        <f t="shared" si="5"/>
        <v/>
      </c>
      <c r="L12" s="219">
        <v>0</v>
      </c>
      <c r="M12" s="81" t="str">
        <f t="shared" si="6"/>
        <v/>
      </c>
      <c r="N12" s="219">
        <v>0</v>
      </c>
      <c r="O12" s="81" t="str">
        <f t="shared" si="0"/>
        <v/>
      </c>
      <c r="P12" s="341">
        <f t="shared" si="1"/>
        <v>0</v>
      </c>
      <c r="Q12" s="190"/>
    </row>
    <row r="13" spans="1:17" ht="12.75" customHeight="1">
      <c r="A13" s="111">
        <f t="shared" si="2"/>
        <v>1</v>
      </c>
      <c r="B13" s="188"/>
      <c r="C13" s="71" t="s">
        <v>290</v>
      </c>
      <c r="D13" s="341">
        <f>IF('Travel &amp; subsistence costs'!J4="Yes",ROUND('Travel &amp; subsistence costs'!N32,0),0)</f>
        <v>0</v>
      </c>
      <c r="E13" s="60"/>
      <c r="F13" s="219">
        <v>0</v>
      </c>
      <c r="G13" s="81" t="str">
        <f t="shared" si="3"/>
        <v/>
      </c>
      <c r="H13" s="219">
        <v>0</v>
      </c>
      <c r="I13" s="81" t="str">
        <f t="shared" si="4"/>
        <v/>
      </c>
      <c r="J13" s="219">
        <v>0</v>
      </c>
      <c r="K13" s="81" t="str">
        <f t="shared" si="5"/>
        <v/>
      </c>
      <c r="L13" s="219">
        <v>0</v>
      </c>
      <c r="M13" s="81" t="str">
        <f t="shared" si="6"/>
        <v/>
      </c>
      <c r="N13" s="219">
        <v>0</v>
      </c>
      <c r="O13" s="81" t="str">
        <f t="shared" si="0"/>
        <v/>
      </c>
      <c r="P13" s="341">
        <f t="shared" si="1"/>
        <v>0</v>
      </c>
      <c r="Q13" s="190"/>
    </row>
    <row r="14" spans="1:17" ht="12.75" customHeight="1">
      <c r="A14" s="111">
        <f t="shared" si="2"/>
        <v>1</v>
      </c>
      <c r="B14" s="188"/>
      <c r="C14" s="71" t="s">
        <v>291</v>
      </c>
      <c r="D14" s="341">
        <f>IF('Other costs'!$H$4="Yes",ROUND('Other costs'!N15,0),0)</f>
        <v>0</v>
      </c>
      <c r="E14" s="60"/>
      <c r="F14" s="219">
        <v>0</v>
      </c>
      <c r="G14" s="81" t="str">
        <f t="shared" si="3"/>
        <v/>
      </c>
      <c r="H14" s="219">
        <v>0</v>
      </c>
      <c r="I14" s="81" t="str">
        <f t="shared" si="4"/>
        <v/>
      </c>
      <c r="J14" s="219">
        <v>0</v>
      </c>
      <c r="K14" s="81" t="str">
        <f t="shared" si="5"/>
        <v/>
      </c>
      <c r="L14" s="219">
        <v>0</v>
      </c>
      <c r="M14" s="81" t="str">
        <f t="shared" si="6"/>
        <v/>
      </c>
      <c r="N14" s="219">
        <v>0</v>
      </c>
      <c r="O14" s="81" t="str">
        <f t="shared" si="0"/>
        <v/>
      </c>
      <c r="P14" s="341">
        <f t="shared" si="1"/>
        <v>0</v>
      </c>
      <c r="Q14" s="190"/>
    </row>
    <row r="15" spans="1:17" ht="12.75" customHeight="1">
      <c r="A15" s="111">
        <f t="shared" si="2"/>
        <v>1</v>
      </c>
      <c r="B15" s="188"/>
      <c r="C15" s="71" t="s">
        <v>292</v>
      </c>
      <c r="D15" s="341">
        <f>IF('Other costs'!$H$4="Yes",ROUND('Other costs'!N19,0),0)</f>
        <v>0</v>
      </c>
      <c r="E15" s="60"/>
      <c r="F15" s="219">
        <v>0</v>
      </c>
      <c r="G15" s="81" t="str">
        <f t="shared" si="3"/>
        <v/>
      </c>
      <c r="H15" s="219">
        <v>0</v>
      </c>
      <c r="I15" s="81" t="str">
        <f t="shared" si="4"/>
        <v/>
      </c>
      <c r="J15" s="219">
        <v>0</v>
      </c>
      <c r="K15" s="81" t="str">
        <f t="shared" si="5"/>
        <v/>
      </c>
      <c r="L15" s="219">
        <v>0</v>
      </c>
      <c r="M15" s="81" t="str">
        <f t="shared" si="6"/>
        <v/>
      </c>
      <c r="N15" s="219">
        <v>0</v>
      </c>
      <c r="O15" s="81" t="str">
        <f t="shared" si="0"/>
        <v/>
      </c>
      <c r="P15" s="341">
        <f t="shared" si="1"/>
        <v>0</v>
      </c>
      <c r="Q15" s="190"/>
    </row>
    <row r="16" spans="1:17" ht="12.75" customHeight="1">
      <c r="A16" s="111">
        <f t="shared" si="2"/>
        <v>1</v>
      </c>
      <c r="B16" s="188"/>
      <c r="C16" s="71" t="s">
        <v>293</v>
      </c>
      <c r="D16" s="341">
        <f>IF('Other costs'!$H$4="Yes",ROUND('Other costs'!N23,0),0)</f>
        <v>0</v>
      </c>
      <c r="E16" s="60"/>
      <c r="F16" s="219">
        <v>0</v>
      </c>
      <c r="G16" s="81" t="str">
        <f t="shared" si="3"/>
        <v/>
      </c>
      <c r="H16" s="219">
        <v>0</v>
      </c>
      <c r="I16" s="81" t="str">
        <f t="shared" si="4"/>
        <v/>
      </c>
      <c r="J16" s="219">
        <v>0</v>
      </c>
      <c r="K16" s="81" t="str">
        <f t="shared" si="5"/>
        <v/>
      </c>
      <c r="L16" s="219">
        <v>0</v>
      </c>
      <c r="M16" s="81" t="str">
        <f t="shared" si="6"/>
        <v/>
      </c>
      <c r="N16" s="219">
        <v>0</v>
      </c>
      <c r="O16" s="81" t="str">
        <f t="shared" si="0"/>
        <v/>
      </c>
      <c r="P16" s="341">
        <f t="shared" si="1"/>
        <v>0</v>
      </c>
      <c r="Q16" s="190"/>
    </row>
    <row r="17" spans="1:19" ht="12.75" customHeight="1">
      <c r="A17" s="111">
        <f t="shared" si="2"/>
        <v>1</v>
      </c>
      <c r="B17" s="188"/>
      <c r="C17" s="71" t="s">
        <v>294</v>
      </c>
      <c r="D17" s="341">
        <f>IF('Other costs'!$H$4="Yes",ROUND('Other costs'!N27,0),0)</f>
        <v>0</v>
      </c>
      <c r="E17" s="60"/>
      <c r="F17" s="219">
        <v>0</v>
      </c>
      <c r="G17" s="81" t="str">
        <f t="shared" si="3"/>
        <v/>
      </c>
      <c r="H17" s="219">
        <v>0</v>
      </c>
      <c r="I17" s="81" t="str">
        <f t="shared" si="4"/>
        <v/>
      </c>
      <c r="J17" s="219">
        <v>0</v>
      </c>
      <c r="K17" s="81" t="str">
        <f t="shared" si="5"/>
        <v/>
      </c>
      <c r="L17" s="219">
        <v>0</v>
      </c>
      <c r="M17" s="81" t="str">
        <f t="shared" si="6"/>
        <v/>
      </c>
      <c r="N17" s="219">
        <v>0</v>
      </c>
      <c r="O17" s="81" t="str">
        <f t="shared" si="0"/>
        <v/>
      </c>
      <c r="P17" s="341">
        <f t="shared" si="1"/>
        <v>0</v>
      </c>
      <c r="Q17" s="190"/>
    </row>
    <row r="18" spans="1:19" ht="12.75" customHeight="1" thickBot="1">
      <c r="A18" s="111">
        <f t="shared" si="2"/>
        <v>1</v>
      </c>
      <c r="B18" s="188"/>
      <c r="C18" s="71" t="s">
        <v>295</v>
      </c>
      <c r="D18" s="342">
        <f>IF('Other costs'!$H$4="Yes",ROUND('Other costs'!N31,0),0)</f>
        <v>0</v>
      </c>
      <c r="E18" s="60"/>
      <c r="F18" s="220">
        <v>0</v>
      </c>
      <c r="G18" s="81" t="str">
        <f t="shared" si="3"/>
        <v/>
      </c>
      <c r="H18" s="220">
        <v>0</v>
      </c>
      <c r="I18" s="81" t="str">
        <f t="shared" si="4"/>
        <v/>
      </c>
      <c r="J18" s="220">
        <v>0</v>
      </c>
      <c r="K18" s="81" t="str">
        <f t="shared" si="5"/>
        <v/>
      </c>
      <c r="L18" s="220">
        <v>0</v>
      </c>
      <c r="M18" s="81" t="str">
        <f t="shared" si="6"/>
        <v/>
      </c>
      <c r="N18" s="220">
        <v>0</v>
      </c>
      <c r="O18" s="81" t="str">
        <f t="shared" si="0"/>
        <v/>
      </c>
      <c r="P18" s="342">
        <f t="shared" si="1"/>
        <v>0</v>
      </c>
      <c r="Q18" s="190"/>
    </row>
    <row r="19" spans="1:19" ht="13.5" thickBot="1">
      <c r="B19" s="188"/>
      <c r="C19" s="60"/>
      <c r="D19" s="60"/>
      <c r="E19" s="60"/>
      <c r="F19" s="60"/>
      <c r="G19" s="60"/>
      <c r="H19" s="60"/>
      <c r="I19" s="60"/>
      <c r="J19" s="60"/>
      <c r="K19" s="60"/>
      <c r="L19" s="60"/>
      <c r="M19" s="60"/>
      <c r="N19" s="60"/>
      <c r="O19" s="60"/>
      <c r="P19" s="60"/>
      <c r="Q19" s="190"/>
    </row>
    <row r="20" spans="1:19" ht="16.5" thickBot="1">
      <c r="B20" s="188"/>
      <c r="C20" s="87" t="s">
        <v>296</v>
      </c>
      <c r="D20" s="339">
        <f>SUM(D8:D19)</f>
        <v>0</v>
      </c>
      <c r="E20" s="60"/>
      <c r="F20" s="339">
        <f>SUM(F8:F18)</f>
        <v>0</v>
      </c>
      <c r="G20" s="60"/>
      <c r="H20" s="339">
        <f>SUM(H8:H18)</f>
        <v>0</v>
      </c>
      <c r="I20" s="60"/>
      <c r="J20" s="339">
        <f>SUM(J8:J18)</f>
        <v>0</v>
      </c>
      <c r="K20" s="60"/>
      <c r="L20" s="339">
        <f>SUM(L8:L18)</f>
        <v>0</v>
      </c>
      <c r="M20" s="60"/>
      <c r="N20" s="339">
        <f>SUM(N8:N18)</f>
        <v>0</v>
      </c>
      <c r="O20" s="60"/>
      <c r="P20" s="339">
        <f>SUM(P8:P18)</f>
        <v>0</v>
      </c>
      <c r="Q20" s="190"/>
    </row>
    <row r="21" spans="1:19">
      <c r="B21" s="188"/>
      <c r="C21" s="60"/>
      <c r="D21" s="60"/>
      <c r="E21" s="60"/>
      <c r="F21" s="60"/>
      <c r="G21" s="60"/>
      <c r="H21" s="60"/>
      <c r="I21" s="60"/>
      <c r="J21" s="60"/>
      <c r="K21" s="60"/>
      <c r="L21" s="60"/>
      <c r="M21" s="60"/>
      <c r="N21" s="60"/>
      <c r="O21" s="60"/>
      <c r="P21" s="60"/>
      <c r="Q21" s="190"/>
    </row>
    <row r="22" spans="1:19" ht="15.75">
      <c r="B22" s="310"/>
      <c r="C22" s="311" t="s">
        <v>15</v>
      </c>
      <c r="D22" s="312"/>
      <c r="E22" s="312"/>
      <c r="F22" s="312"/>
      <c r="G22" s="312"/>
      <c r="H22" s="312"/>
      <c r="I22" s="312"/>
      <c r="J22" s="312"/>
      <c r="K22" s="312"/>
      <c r="L22" s="312"/>
      <c r="M22" s="312"/>
      <c r="N22" s="312"/>
      <c r="O22" s="312"/>
      <c r="P22" s="312"/>
      <c r="Q22" s="313"/>
    </row>
    <row r="23" spans="1:19" ht="13.5" thickBot="1">
      <c r="B23" s="188"/>
      <c r="C23" s="60"/>
      <c r="D23" s="60"/>
      <c r="E23" s="60"/>
      <c r="F23" s="60"/>
      <c r="G23" s="60"/>
      <c r="H23" s="60"/>
      <c r="I23" s="60"/>
      <c r="J23" s="60"/>
      <c r="K23" s="60"/>
      <c r="L23" s="60"/>
      <c r="M23" s="60"/>
      <c r="N23" s="60"/>
      <c r="O23" s="60"/>
      <c r="P23" s="60"/>
      <c r="Q23" s="190"/>
    </row>
    <row r="24" spans="1:19" ht="15.75" thickBot="1">
      <c r="A24" s="394">
        <f>IF(J24="Please Select",0,1)</f>
        <v>0</v>
      </c>
      <c r="B24" s="382"/>
      <c r="C24" s="238" t="s">
        <v>205</v>
      </c>
      <c r="D24" s="60"/>
      <c r="E24" s="60"/>
      <c r="F24" s="60"/>
      <c r="G24" s="60"/>
      <c r="H24" s="60"/>
      <c r="I24" s="60"/>
      <c r="J24" s="383" t="s">
        <v>208</v>
      </c>
      <c r="K24" s="125" t="str">
        <f>IF(J24="Please Select","**","")</f>
        <v>**</v>
      </c>
      <c r="L24" s="60"/>
      <c r="M24" s="60"/>
      <c r="N24" s="60"/>
      <c r="O24" s="60"/>
      <c r="P24" s="60"/>
      <c r="Q24" s="190"/>
      <c r="S24" s="76" t="s">
        <v>170</v>
      </c>
    </row>
    <row r="25" spans="1:19" ht="15.75" thickBot="1">
      <c r="B25" s="189"/>
      <c r="C25" s="64"/>
      <c r="D25" s="60"/>
      <c r="E25" s="60"/>
      <c r="F25" s="60"/>
      <c r="G25" s="60"/>
      <c r="H25" s="60"/>
      <c r="I25" s="60"/>
      <c r="J25" s="60"/>
      <c r="K25" s="125"/>
      <c r="L25" s="60"/>
      <c r="M25" s="60"/>
      <c r="N25" s="60"/>
      <c r="O25" s="60"/>
      <c r="P25" s="60"/>
      <c r="Q25" s="190"/>
      <c r="S25" s="76" t="s">
        <v>90</v>
      </c>
    </row>
    <row r="26" spans="1:19" ht="18.75" thickBot="1">
      <c r="A26" s="111">
        <f>IF(J24="Yes",IF(D26&gt;0,IF(D20&gt;=D26,1,0),0),1)</f>
        <v>1</v>
      </c>
      <c r="B26" s="189"/>
      <c r="C26" s="87" t="s">
        <v>203</v>
      </c>
      <c r="D26" s="271">
        <f>IF(J24="no",0,D30-D28)</f>
        <v>0</v>
      </c>
      <c r="E26" s="73"/>
      <c r="F26" s="338">
        <f>IF(D20&gt;0,IF(D26&gt;0,F20*D26/D20,0),0)</f>
        <v>0</v>
      </c>
      <c r="G26" s="60"/>
      <c r="H26" s="338">
        <f>IF(D20&gt;0,IF(D26&gt;0,H20*D26/D20,0),0)</f>
        <v>0</v>
      </c>
      <c r="I26" s="60"/>
      <c r="J26" s="338">
        <f>IF(D20&gt;0,IF(D26&gt;0,J20*D26/D20,0),0)</f>
        <v>0</v>
      </c>
      <c r="K26" s="60"/>
      <c r="L26" s="338">
        <f>IF(D20&gt;0,IF(D26&gt;0,L20*D26/D20,0),0)</f>
        <v>0</v>
      </c>
      <c r="M26" s="60"/>
      <c r="N26" s="338">
        <f>IF(F20&gt;0,IF(F26&gt;0,N20*F26/F20,0),0)</f>
        <v>0</v>
      </c>
      <c r="O26" s="60"/>
      <c r="P26" s="60"/>
      <c r="Q26" s="190"/>
      <c r="S26" s="76" t="s">
        <v>89</v>
      </c>
    </row>
    <row r="27" spans="1:19" ht="13.5" thickBot="1">
      <c r="B27" s="189"/>
      <c r="C27" s="60"/>
      <c r="D27" s="60"/>
      <c r="E27" s="60"/>
      <c r="F27" s="60"/>
      <c r="G27" s="60"/>
      <c r="H27" s="60"/>
      <c r="I27" s="60"/>
      <c r="J27" s="60"/>
      <c r="K27" s="60"/>
      <c r="L27" s="60"/>
      <c r="M27" s="60"/>
      <c r="N27" s="60"/>
      <c r="O27" s="60"/>
      <c r="P27" s="60"/>
      <c r="Q27" s="190"/>
    </row>
    <row r="28" spans="1:19" ht="13.5" thickBot="1">
      <c r="B28" s="189"/>
      <c r="C28" s="237" t="s">
        <v>178</v>
      </c>
      <c r="D28" s="337">
        <f>'Other Public Funding'!N20</f>
        <v>0</v>
      </c>
      <c r="E28" s="60"/>
      <c r="F28" s="741" t="str">
        <f>IF('Application details'!O39&lt;1,"",IF(D32=1,"To be eligible for 100% Public Sector Funding you must demonstrate in your application how the results of your study will be disseminated",""))</f>
        <v/>
      </c>
      <c r="G28" s="741"/>
      <c r="H28" s="741"/>
      <c r="I28" s="741"/>
      <c r="J28" s="741"/>
      <c r="K28" s="741"/>
      <c r="L28" s="741"/>
      <c r="M28" s="741"/>
      <c r="N28" s="741"/>
      <c r="O28" s="741"/>
      <c r="P28" s="741"/>
      <c r="Q28" s="190"/>
    </row>
    <row r="29" spans="1:19" ht="13.5" thickBot="1">
      <c r="B29" s="189"/>
      <c r="C29" s="60"/>
      <c r="D29" s="60"/>
      <c r="E29" s="60"/>
      <c r="F29" s="741"/>
      <c r="G29" s="741"/>
      <c r="H29" s="741"/>
      <c r="I29" s="741"/>
      <c r="J29" s="741"/>
      <c r="K29" s="741"/>
      <c r="L29" s="741"/>
      <c r="M29" s="741"/>
      <c r="N29" s="741"/>
      <c r="O29" s="741"/>
      <c r="P29" s="741"/>
      <c r="Q29" s="190"/>
    </row>
    <row r="30" spans="1:19" ht="13.5" thickBot="1">
      <c r="B30" s="189"/>
      <c r="C30" s="272" t="s">
        <v>368</v>
      </c>
      <c r="D30" s="336">
        <f>D20*'Application details'!O55</f>
        <v>0</v>
      </c>
      <c r="E30" s="60"/>
      <c r="F30" s="741"/>
      <c r="G30" s="741"/>
      <c r="H30" s="741"/>
      <c r="I30" s="741"/>
      <c r="J30" s="741"/>
      <c r="K30" s="741"/>
      <c r="L30" s="741"/>
      <c r="M30" s="741"/>
      <c r="N30" s="741"/>
      <c r="O30" s="741"/>
      <c r="P30" s="741"/>
      <c r="Q30" s="190"/>
    </row>
    <row r="31" spans="1:19" ht="13.5" customHeight="1" thickBot="1">
      <c r="B31" s="189"/>
      <c r="C31" s="71"/>
      <c r="D31" s="60"/>
      <c r="E31" s="60"/>
      <c r="F31" s="864" t="str">
        <f>IF(A32=0,"The percentage of funding you are requesting is not permitted under the circumstances you have detailed in this document, Please review the guidance documentation for permitted levels","")</f>
        <v/>
      </c>
      <c r="G31" s="864"/>
      <c r="H31" s="864"/>
      <c r="I31" s="864"/>
      <c r="J31" s="864"/>
      <c r="K31" s="864"/>
      <c r="L31" s="864"/>
      <c r="M31" s="864"/>
      <c r="N31" s="864"/>
      <c r="O31" s="864"/>
      <c r="P31" s="864"/>
      <c r="Q31" s="190"/>
    </row>
    <row r="32" spans="1:19" ht="15.75" customHeight="1" thickBot="1">
      <c r="A32" s="111">
        <f>IF(D32&lt;='Application details'!O55,1,0)</f>
        <v>1</v>
      </c>
      <c r="B32" s="188"/>
      <c r="C32" s="71" t="s">
        <v>369</v>
      </c>
      <c r="D32" s="335">
        <f>IF(D20&gt;0,(D28+D26)/D20,0)</f>
        <v>0</v>
      </c>
      <c r="E32" s="73" t="str">
        <f>IF(A32=0,"**","")</f>
        <v/>
      </c>
      <c r="F32" s="864"/>
      <c r="G32" s="864"/>
      <c r="H32" s="864"/>
      <c r="I32" s="864"/>
      <c r="J32" s="864"/>
      <c r="K32" s="864"/>
      <c r="L32" s="864"/>
      <c r="M32" s="864"/>
      <c r="N32" s="864"/>
      <c r="O32" s="864"/>
      <c r="P32" s="864"/>
      <c r="Q32" s="190"/>
    </row>
    <row r="33" spans="1:17" ht="13.5" thickBot="1">
      <c r="B33" s="188"/>
      <c r="C33" s="88"/>
      <c r="D33" s="60"/>
      <c r="E33" s="60"/>
      <c r="F33" s="864"/>
      <c r="G33" s="864"/>
      <c r="H33" s="864"/>
      <c r="I33" s="864"/>
      <c r="J33" s="864"/>
      <c r="K33" s="864"/>
      <c r="L33" s="864"/>
      <c r="M33" s="864"/>
      <c r="N33" s="864"/>
      <c r="O33" s="864"/>
      <c r="P33" s="864"/>
      <c r="Q33" s="190"/>
    </row>
    <row r="34" spans="1:17" ht="13.5" thickBot="1">
      <c r="B34" s="188"/>
      <c r="C34" s="280" t="s">
        <v>207</v>
      </c>
      <c r="D34" s="335">
        <f>IF(D20&gt;0,IF(D26&gt;0,D26/D20,0),0)</f>
        <v>0</v>
      </c>
      <c r="E34" s="60"/>
      <c r="F34" s="97"/>
      <c r="G34" s="97"/>
      <c r="H34" s="97"/>
      <c r="I34" s="97"/>
      <c r="J34" s="97"/>
      <c r="K34" s="97"/>
      <c r="L34" s="97"/>
      <c r="M34" s="97"/>
      <c r="N34" s="97"/>
      <c r="O34" s="97"/>
      <c r="P34" s="97"/>
      <c r="Q34" s="190"/>
    </row>
    <row r="35" spans="1:17">
      <c r="B35" s="188"/>
      <c r="C35" s="88"/>
      <c r="D35" s="60"/>
      <c r="E35" s="60"/>
      <c r="F35" s="60"/>
      <c r="G35" s="60"/>
      <c r="H35" s="60"/>
      <c r="I35" s="60"/>
      <c r="J35" s="60"/>
      <c r="K35" s="60"/>
      <c r="L35" s="60"/>
      <c r="M35" s="60"/>
      <c r="N35" s="60"/>
      <c r="O35" s="60"/>
      <c r="P35" s="60"/>
      <c r="Q35" s="190"/>
    </row>
    <row r="36" spans="1:17" s="89" customFormat="1" ht="15">
      <c r="A36" s="395"/>
      <c r="B36" s="328"/>
      <c r="C36" s="329" t="s">
        <v>367</v>
      </c>
      <c r="D36" s="330"/>
      <c r="E36" s="330"/>
      <c r="F36" s="330"/>
      <c r="G36" s="330"/>
      <c r="H36" s="330"/>
      <c r="I36" s="330"/>
      <c r="J36" s="330"/>
      <c r="K36" s="330"/>
      <c r="L36" s="330"/>
      <c r="M36" s="330"/>
      <c r="N36" s="330"/>
      <c r="O36" s="330"/>
      <c r="P36" s="330"/>
      <c r="Q36" s="331"/>
    </row>
    <row r="37" spans="1:17">
      <c r="B37" s="188"/>
      <c r="C37" s="60"/>
      <c r="D37" s="60"/>
      <c r="E37" s="60"/>
      <c r="F37" s="60"/>
      <c r="G37" s="60"/>
      <c r="H37" s="60"/>
      <c r="I37" s="60"/>
      <c r="J37" s="60"/>
      <c r="K37" s="60"/>
      <c r="L37" s="60"/>
      <c r="M37" s="60"/>
      <c r="N37" s="60"/>
      <c r="O37" s="60"/>
      <c r="P37" s="60"/>
      <c r="Q37" s="190"/>
    </row>
    <row r="38" spans="1:17">
      <c r="A38" s="369"/>
      <c r="B38" s="188"/>
      <c r="C38" s="124" t="s">
        <v>366</v>
      </c>
      <c r="E38" s="60"/>
      <c r="F38" s="60"/>
      <c r="G38" s="60"/>
      <c r="H38" s="60"/>
      <c r="I38" s="60"/>
      <c r="J38" s="60"/>
      <c r="K38" s="60"/>
      <c r="L38" s="60"/>
      <c r="M38" s="60"/>
      <c r="N38" s="60"/>
      <c r="O38" s="60"/>
      <c r="P38" s="60"/>
      <c r="Q38" s="190"/>
    </row>
    <row r="39" spans="1:17" ht="7.5" customHeight="1" thickBot="1">
      <c r="A39" s="369"/>
      <c r="B39" s="188"/>
      <c r="C39" s="60"/>
      <c r="E39" s="60"/>
      <c r="F39" s="60"/>
      <c r="G39" s="60"/>
      <c r="H39" s="60"/>
      <c r="I39" s="60"/>
      <c r="J39" s="60"/>
      <c r="K39" s="60"/>
      <c r="L39" s="60"/>
      <c r="M39" s="60"/>
      <c r="N39" s="60"/>
      <c r="O39" s="60"/>
      <c r="P39" s="60"/>
      <c r="Q39" s="190"/>
    </row>
    <row r="40" spans="1:17">
      <c r="A40" s="369"/>
      <c r="B40" s="188"/>
      <c r="C40" s="71" t="s">
        <v>396</v>
      </c>
      <c r="D40" s="332">
        <f>IF(D8=0,0,+D9/D8)</f>
        <v>0</v>
      </c>
      <c r="E40" s="60"/>
      <c r="G40" s="60"/>
      <c r="H40" s="60"/>
      <c r="I40" s="60"/>
      <c r="J40" s="60"/>
      <c r="K40" s="60"/>
      <c r="L40" s="60"/>
      <c r="M40" s="60"/>
      <c r="N40" s="60"/>
      <c r="O40" s="60"/>
      <c r="P40" s="60"/>
      <c r="Q40" s="190"/>
    </row>
    <row r="41" spans="1:17" ht="13.5" thickBot="1">
      <c r="A41" s="369"/>
      <c r="B41" s="188"/>
      <c r="C41" s="71" t="s">
        <v>298</v>
      </c>
      <c r="D41" s="334">
        <f>IF(D8&gt;0,D13/D8,0)</f>
        <v>0</v>
      </c>
      <c r="E41" s="60"/>
      <c r="G41" s="60"/>
      <c r="H41" s="60"/>
      <c r="I41" s="60"/>
      <c r="J41" s="60"/>
      <c r="K41" s="60"/>
      <c r="L41" s="60"/>
      <c r="M41" s="60"/>
      <c r="N41" s="60"/>
      <c r="O41" s="60"/>
      <c r="P41" s="60"/>
      <c r="Q41" s="190"/>
    </row>
    <row r="42" spans="1:17" ht="7.5" customHeight="1">
      <c r="A42" s="369"/>
      <c r="B42" s="188"/>
      <c r="C42" s="60"/>
      <c r="E42" s="60"/>
      <c r="F42" s="60"/>
      <c r="G42" s="60"/>
      <c r="H42" s="60"/>
      <c r="I42" s="60"/>
      <c r="J42" s="60"/>
      <c r="K42" s="60"/>
      <c r="L42" s="60"/>
      <c r="M42" s="60"/>
      <c r="N42" s="60"/>
      <c r="O42" s="60"/>
      <c r="P42" s="60"/>
      <c r="Q42" s="190"/>
    </row>
    <row r="43" spans="1:17">
      <c r="A43" s="369"/>
      <c r="B43" s="188"/>
      <c r="C43" s="124" t="s">
        <v>299</v>
      </c>
      <c r="E43" s="60"/>
      <c r="F43" s="60"/>
      <c r="G43" s="60"/>
      <c r="H43" s="60"/>
      <c r="I43" s="60"/>
      <c r="J43" s="60"/>
      <c r="K43" s="60"/>
      <c r="L43" s="60"/>
      <c r="M43" s="60"/>
      <c r="N43" s="60"/>
      <c r="O43" s="60"/>
      <c r="P43" s="60"/>
      <c r="Q43" s="190"/>
    </row>
    <row r="44" spans="1:17" ht="7.5" customHeight="1" thickBot="1">
      <c r="A44" s="369"/>
      <c r="B44" s="188"/>
      <c r="C44" s="60"/>
      <c r="E44" s="60"/>
      <c r="F44" s="60"/>
      <c r="G44" s="60"/>
      <c r="H44" s="60"/>
      <c r="I44" s="60"/>
      <c r="J44" s="60"/>
      <c r="K44" s="60"/>
      <c r="L44" s="60"/>
      <c r="M44" s="60"/>
      <c r="N44" s="60"/>
      <c r="O44" s="60"/>
      <c r="P44" s="60"/>
      <c r="Q44" s="190"/>
    </row>
    <row r="45" spans="1:17">
      <c r="A45" s="369"/>
      <c r="B45" s="188"/>
      <c r="C45" s="71" t="s">
        <v>286</v>
      </c>
      <c r="D45" s="332">
        <f>IF(D20&gt;0,D8/D20,0)</f>
        <v>0</v>
      </c>
      <c r="E45" s="60"/>
      <c r="G45" s="60"/>
      <c r="H45" s="60"/>
      <c r="I45" s="60"/>
      <c r="J45" s="60"/>
      <c r="K45" s="60"/>
      <c r="L45" s="60"/>
      <c r="M45" s="60"/>
      <c r="N45" s="60"/>
      <c r="O45" s="60"/>
      <c r="P45" s="60"/>
      <c r="Q45" s="190"/>
    </row>
    <row r="46" spans="1:17">
      <c r="A46" s="369"/>
      <c r="B46" s="188"/>
      <c r="C46" s="71" t="s">
        <v>396</v>
      </c>
      <c r="D46" s="333">
        <f>IF(D20&gt;0,D9/D20,0)</f>
        <v>0</v>
      </c>
      <c r="E46" s="60"/>
      <c r="G46" s="60"/>
      <c r="H46" s="60"/>
      <c r="I46" s="60"/>
      <c r="J46" s="60"/>
      <c r="K46" s="60"/>
      <c r="L46" s="60"/>
      <c r="M46" s="60"/>
      <c r="N46" s="60"/>
      <c r="O46" s="60"/>
      <c r="P46" s="60"/>
      <c r="Q46" s="190"/>
    </row>
    <row r="47" spans="1:17">
      <c r="A47" s="369"/>
      <c r="B47" s="188"/>
      <c r="C47" s="71" t="s">
        <v>287</v>
      </c>
      <c r="D47" s="333">
        <f>IF(D20&gt;0,D10/D20,0)</f>
        <v>0</v>
      </c>
      <c r="E47" s="60"/>
      <c r="G47" s="60"/>
      <c r="H47" s="60"/>
      <c r="I47" s="60"/>
      <c r="J47" s="60"/>
      <c r="K47" s="60"/>
      <c r="L47" s="60"/>
      <c r="M47" s="60"/>
      <c r="N47" s="60"/>
      <c r="O47" s="60"/>
      <c r="P47" s="60"/>
      <c r="Q47" s="190"/>
    </row>
    <row r="48" spans="1:17">
      <c r="A48" s="369"/>
      <c r="B48" s="188"/>
      <c r="C48" s="237" t="s">
        <v>300</v>
      </c>
      <c r="D48" s="333">
        <f>IF(D20&gt;0,D11/D20,0)</f>
        <v>0</v>
      </c>
      <c r="E48" s="60"/>
      <c r="G48" s="60"/>
      <c r="H48" s="60"/>
      <c r="I48" s="60"/>
      <c r="J48" s="60"/>
      <c r="K48" s="60"/>
      <c r="L48" s="60"/>
      <c r="M48" s="60"/>
      <c r="N48" s="60"/>
      <c r="O48" s="60"/>
      <c r="P48" s="60"/>
      <c r="Q48" s="190"/>
    </row>
    <row r="49" spans="1:17">
      <c r="A49" s="369"/>
      <c r="B49" s="188"/>
      <c r="C49" s="71" t="s">
        <v>289</v>
      </c>
      <c r="D49" s="333">
        <f>IF(D20&gt;0,D12/D20,0)</f>
        <v>0</v>
      </c>
      <c r="E49" s="60"/>
      <c r="G49" s="60"/>
      <c r="H49" s="60"/>
      <c r="I49" s="60"/>
      <c r="J49" s="60"/>
      <c r="K49" s="60"/>
      <c r="L49" s="60"/>
      <c r="M49" s="60"/>
      <c r="N49" s="60"/>
      <c r="O49" s="60"/>
      <c r="P49" s="60"/>
      <c r="Q49" s="190"/>
    </row>
    <row r="50" spans="1:17">
      <c r="A50" s="369"/>
      <c r="B50" s="188"/>
      <c r="C50" s="71" t="s">
        <v>301</v>
      </c>
      <c r="D50" s="333">
        <f>IF(D20&gt;0,D13/D20,0)</f>
        <v>0</v>
      </c>
      <c r="E50" s="60"/>
      <c r="G50" s="60"/>
      <c r="H50" s="60"/>
      <c r="I50" s="60"/>
      <c r="J50" s="60"/>
      <c r="K50" s="60"/>
      <c r="L50" s="60"/>
      <c r="M50" s="60"/>
      <c r="N50" s="60"/>
      <c r="O50" s="60"/>
      <c r="P50" s="60"/>
      <c r="Q50" s="190"/>
    </row>
    <row r="51" spans="1:17" ht="13.5" thickBot="1">
      <c r="A51" s="369"/>
      <c r="B51" s="188"/>
      <c r="C51" s="71" t="s">
        <v>302</v>
      </c>
      <c r="D51" s="334">
        <f>IF(D20&gt;0,SUM(D14:D18)/D20,0)</f>
        <v>0</v>
      </c>
      <c r="E51" s="60"/>
      <c r="G51" s="60"/>
      <c r="H51" s="60"/>
      <c r="I51" s="60"/>
      <c r="J51" s="60"/>
      <c r="K51" s="60"/>
      <c r="L51" s="60"/>
      <c r="M51" s="60"/>
      <c r="N51" s="60"/>
      <c r="O51" s="60"/>
      <c r="P51" s="60"/>
      <c r="Q51" s="190"/>
    </row>
    <row r="52" spans="1:17" ht="13.5" thickBot="1">
      <c r="A52" s="369"/>
      <c r="B52" s="193"/>
      <c r="C52" s="194"/>
      <c r="D52" s="194"/>
      <c r="E52" s="194"/>
      <c r="F52" s="194"/>
      <c r="G52" s="194"/>
      <c r="H52" s="194"/>
      <c r="I52" s="194"/>
      <c r="J52" s="194"/>
      <c r="K52" s="194"/>
      <c r="L52" s="194"/>
      <c r="M52" s="194"/>
      <c r="N52" s="194"/>
      <c r="O52" s="194"/>
      <c r="P52" s="194"/>
      <c r="Q52" s="195"/>
    </row>
    <row r="53" spans="1:17" ht="13.5" thickTop="1">
      <c r="A53" s="369"/>
    </row>
  </sheetData>
  <sheetProtection selectLockedCells="1"/>
  <mergeCells count="9">
    <mergeCell ref="F4:N4"/>
    <mergeCell ref="N1:Q1"/>
    <mergeCell ref="F31:P33"/>
    <mergeCell ref="F5:F7"/>
    <mergeCell ref="H5:H7"/>
    <mergeCell ref="J5:J7"/>
    <mergeCell ref="L5:L7"/>
    <mergeCell ref="F28:P30"/>
    <mergeCell ref="N5:N7"/>
  </mergeCells>
  <phoneticPr fontId="0" type="noConversion"/>
  <conditionalFormatting sqref="L2 P2 N2">
    <cfRule type="cellIs" dxfId="2" priority="6" stopIfTrue="1" operator="equal">
      <formula>"Complete"</formula>
    </cfRule>
    <cfRule type="cellIs" dxfId="1" priority="7" stopIfTrue="1" operator="equal">
      <formula>"Incomplete"</formula>
    </cfRule>
  </conditionalFormatting>
  <conditionalFormatting sqref="D18 F18 H18 J18 L18 N18">
    <cfRule type="expression" dxfId="0" priority="87">
      <formula>#REF!&gt;0</formula>
    </cfRule>
  </conditionalFormatting>
  <dataValidations xWindow="1049" yWindow="591" count="5">
    <dataValidation type="whole" allowBlank="1" showInputMessage="1" showErrorMessage="1" promptTitle="Grant Requested" prompt="Please enter the amount of grant you are requesting from the technology programme. " sqref="D26" xr:uid="{00000000-0002-0000-0D00-000000000000}">
      <formula1>0</formula1>
      <formula2>999999999999</formula2>
    </dataValidation>
    <dataValidation type="list" allowBlank="1" showInputMessage="1" showErrorMessage="1" sqref="J25" xr:uid="{00000000-0002-0000-0D00-000001000000}">
      <formula1>$S$24:$S$26</formula1>
    </dataValidation>
    <dataValidation type="whole" operator="greaterThanOrEqual" allowBlank="1" showInputMessage="1" showErrorMessage="1" sqref="L8:L13 J8:J13 H8:H13 F8:F13 N8:N13" xr:uid="{00000000-0002-0000-0D00-000002000000}">
      <formula1>0</formula1>
    </dataValidation>
    <dataValidation type="whole" allowBlank="1" showInputMessage="1" showErrorMessage="1" sqref="F14:F18 L14:L18 J14:J18 H14:H18 N14:N18" xr:uid="{00000000-0002-0000-0D00-000003000000}">
      <formula1>-1000000</formula1>
      <formula2>1000000</formula2>
    </dataValidation>
    <dataValidation type="list" allowBlank="1" showErrorMessage="1" promptTitle="Grant Funding Request" prompt="No individual project participant is able to draw down zero grant - each participant in a project must draw down at least 10% of THEIR total eligible costs as grant._x000a__x000a_An exception to this rule would be for public sector or non UK organisations." sqref="J24" xr:uid="{00000000-0002-0000-0D00-000004000000}">
      <formula1>$S$24:$S$26</formula1>
    </dataValidation>
  </dataValidations>
  <printOptions horizontalCentered="1"/>
  <pageMargins left="0.19685039370078741" right="0.19685039370078741" top="0.47244094488188981" bottom="0.19685039370078741" header="0" footer="0"/>
  <pageSetup paperSize="9" scale="65"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C8"/>
  <sheetViews>
    <sheetView workbookViewId="0">
      <selection activeCell="E26" sqref="E26"/>
    </sheetView>
  </sheetViews>
  <sheetFormatPr defaultRowHeight="12.75"/>
  <cols>
    <col min="1" max="1" width="10.140625" bestFit="1" customWidth="1"/>
    <col min="2" max="2" width="12.5703125" bestFit="1" customWidth="1"/>
    <col min="3" max="3" width="101.42578125" bestFit="1" customWidth="1"/>
  </cols>
  <sheetData>
    <row r="1" spans="1:3">
      <c r="A1" t="s">
        <v>94</v>
      </c>
      <c r="B1" t="s">
        <v>384</v>
      </c>
      <c r="C1" t="s">
        <v>385</v>
      </c>
    </row>
    <row r="2" spans="1:3">
      <c r="A2" s="486">
        <v>42543</v>
      </c>
      <c r="B2" t="s">
        <v>382</v>
      </c>
      <c r="C2" t="s">
        <v>383</v>
      </c>
    </row>
    <row r="3" spans="1:3">
      <c r="A3" s="486">
        <v>42544</v>
      </c>
      <c r="B3" t="s">
        <v>386</v>
      </c>
      <c r="C3" t="s">
        <v>387</v>
      </c>
    </row>
    <row r="4" spans="1:3">
      <c r="A4" s="486">
        <v>42564</v>
      </c>
      <c r="B4" t="s">
        <v>386</v>
      </c>
      <c r="C4" t="s">
        <v>388</v>
      </c>
    </row>
    <row r="5" spans="1:3">
      <c r="A5" s="486">
        <v>42597</v>
      </c>
      <c r="B5" s="490" t="s">
        <v>386</v>
      </c>
      <c r="C5" s="490" t="s">
        <v>393</v>
      </c>
    </row>
    <row r="6" spans="1:3">
      <c r="A6" s="486">
        <v>42597</v>
      </c>
      <c r="B6" s="490" t="s">
        <v>386</v>
      </c>
      <c r="C6" s="490" t="s">
        <v>395</v>
      </c>
    </row>
    <row r="7" spans="1:3">
      <c r="A7" s="486">
        <v>42604</v>
      </c>
      <c r="B7" s="490" t="s">
        <v>386</v>
      </c>
      <c r="C7" s="490" t="s">
        <v>416</v>
      </c>
    </row>
    <row r="8" spans="1:3">
      <c r="A8" s="486">
        <v>42605</v>
      </c>
      <c r="B8" s="490" t="s">
        <v>386</v>
      </c>
      <c r="C8" s="490" t="s">
        <v>419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Zeros="0" tabSelected="1" topLeftCell="B1" zoomScaleNormal="100" workbookViewId="0">
      <selection activeCell="G42" sqref="G42"/>
    </sheetView>
  </sheetViews>
  <sheetFormatPr defaultColWidth="9.140625" defaultRowHeight="12.75"/>
  <cols>
    <col min="1" max="2" width="3.42578125" style="37" customWidth="1"/>
    <col min="3" max="3" width="9.140625" style="38"/>
    <col min="4" max="4" width="10.85546875" style="37" customWidth="1"/>
    <col min="5" max="5" width="9.140625" style="37"/>
    <col min="6" max="6" width="15.42578125" style="37" customWidth="1"/>
    <col min="7" max="14" width="9" style="37" customWidth="1"/>
    <col min="15" max="16" width="3.42578125" style="37" customWidth="1"/>
    <col min="17" max="16384" width="9.140625" style="37"/>
  </cols>
  <sheetData>
    <row r="1" spans="1:16" ht="15.95" customHeight="1" thickBot="1">
      <c r="C1" s="96" t="s">
        <v>425</v>
      </c>
      <c r="H1" s="38" t="s">
        <v>426</v>
      </c>
      <c r="L1" s="602"/>
      <c r="M1" s="602"/>
      <c r="N1" s="602"/>
      <c r="O1" s="602"/>
      <c r="P1" s="273"/>
    </row>
    <row r="2" spans="1:16" ht="13.5" thickTop="1">
      <c r="B2" s="147"/>
      <c r="C2" s="146"/>
      <c r="D2" s="145"/>
      <c r="E2" s="145"/>
      <c r="F2" s="145"/>
      <c r="G2" s="145"/>
      <c r="H2" s="145"/>
      <c r="I2" s="145"/>
      <c r="J2" s="145"/>
      <c r="K2" s="145"/>
      <c r="L2" s="145"/>
      <c r="M2" s="145"/>
      <c r="N2" s="145"/>
      <c r="O2" s="148"/>
    </row>
    <row r="3" spans="1:16">
      <c r="B3" s="128"/>
      <c r="C3" s="41"/>
      <c r="D3" s="39"/>
      <c r="E3" s="39"/>
      <c r="F3" s="39"/>
      <c r="G3" s="39"/>
      <c r="H3" s="39"/>
      <c r="I3" s="39"/>
      <c r="J3" s="39"/>
      <c r="K3" s="39"/>
      <c r="L3" s="39"/>
      <c r="M3" s="39"/>
      <c r="N3" s="39"/>
      <c r="O3" s="129"/>
    </row>
    <row r="4" spans="1:16">
      <c r="B4" s="128"/>
      <c r="C4" s="41"/>
      <c r="D4" s="39"/>
      <c r="E4" s="39"/>
      <c r="F4" s="39"/>
      <c r="G4" s="39"/>
      <c r="H4" s="39"/>
      <c r="I4" s="39"/>
      <c r="J4" s="39"/>
      <c r="K4" s="39"/>
      <c r="L4" s="39"/>
      <c r="M4" s="39"/>
      <c r="N4" s="39"/>
      <c r="O4" s="129"/>
    </row>
    <row r="5" spans="1:16">
      <c r="B5" s="128"/>
      <c r="C5" s="41"/>
      <c r="D5" s="39"/>
      <c r="E5" s="39"/>
      <c r="F5" s="39"/>
      <c r="G5" s="39"/>
      <c r="H5" s="39"/>
      <c r="I5" s="39"/>
      <c r="J5" s="39"/>
      <c r="K5" s="39"/>
      <c r="L5" s="39"/>
      <c r="M5" s="39"/>
      <c r="N5" s="39"/>
      <c r="O5" s="129"/>
    </row>
    <row r="6" spans="1:16">
      <c r="B6" s="128"/>
      <c r="C6" s="41"/>
      <c r="D6" s="39"/>
      <c r="E6" s="39"/>
      <c r="F6" s="39"/>
      <c r="G6" s="39"/>
      <c r="H6" s="39"/>
      <c r="I6" s="39"/>
      <c r="J6" s="39"/>
      <c r="K6" s="39"/>
      <c r="L6" s="39"/>
      <c r="M6" s="39"/>
      <c r="N6" s="39"/>
      <c r="O6" s="129"/>
    </row>
    <row r="7" spans="1:16">
      <c r="B7" s="128"/>
      <c r="C7" s="41"/>
      <c r="D7" s="39"/>
      <c r="E7" s="39"/>
      <c r="F7" s="39"/>
      <c r="G7" s="39"/>
      <c r="H7" s="39"/>
      <c r="I7" s="39"/>
      <c r="J7" s="39"/>
      <c r="K7" s="39"/>
      <c r="L7" s="39"/>
      <c r="M7" s="39"/>
      <c r="N7" s="39"/>
      <c r="O7" s="129"/>
    </row>
    <row r="8" spans="1:16" s="36" customFormat="1" ht="30" customHeight="1">
      <c r="A8" s="35">
        <f>'Application details'!A2+'Other Public Funding'!A2+'Other Projects'!A2+'Project costs summary'!A2+'Labour costs'!A2+Overheads!A2+'Materials costs'!A2+'Capital usage'!A2+'Sub contract costs'!A2+'Travel &amp; subsistence costs'!A2+'Other costs'!A2</f>
        <v>2</v>
      </c>
      <c r="B8" s="281"/>
      <c r="C8" s="282" t="s">
        <v>337</v>
      </c>
      <c r="D8" s="283"/>
      <c r="E8" s="283"/>
      <c r="F8" s="283"/>
      <c r="G8" s="283"/>
      <c r="H8" s="283"/>
      <c r="I8" s="283"/>
      <c r="J8" s="283"/>
      <c r="K8" s="283"/>
      <c r="L8" s="283"/>
      <c r="M8" s="283"/>
      <c r="N8" s="283"/>
      <c r="O8" s="284"/>
    </row>
    <row r="9" spans="1:16">
      <c r="B9" s="128"/>
      <c r="C9" s="41"/>
      <c r="D9" s="39"/>
      <c r="E9" s="39"/>
      <c r="F9" s="39"/>
      <c r="G9" s="39"/>
      <c r="H9" s="39"/>
      <c r="I9" s="39"/>
      <c r="J9" s="39"/>
      <c r="K9" s="39"/>
      <c r="L9" s="39"/>
      <c r="M9" s="39"/>
      <c r="N9" s="39"/>
      <c r="O9" s="129"/>
    </row>
    <row r="10" spans="1:16" ht="13.5" customHeight="1" thickBot="1">
      <c r="B10" s="128"/>
      <c r="C10" s="621" t="s">
        <v>102</v>
      </c>
      <c r="D10" s="621"/>
      <c r="E10" s="621"/>
      <c r="F10" s="621"/>
      <c r="G10" s="621"/>
      <c r="H10" s="621"/>
      <c r="I10" s="621"/>
      <c r="J10" s="621"/>
      <c r="K10" s="621"/>
      <c r="L10" s="621"/>
      <c r="M10" s="621"/>
      <c r="N10" s="621"/>
      <c r="O10" s="129"/>
    </row>
    <row r="11" spans="1:16" s="103" customFormat="1" ht="21" thickBot="1">
      <c r="B11" s="149"/>
      <c r="C11" s="622" t="s">
        <v>339</v>
      </c>
      <c r="D11" s="623"/>
      <c r="E11" s="623"/>
      <c r="F11" s="624"/>
      <c r="G11" s="628">
        <f>'Application details'!D4</f>
        <v>0</v>
      </c>
      <c r="H11" s="629"/>
      <c r="I11" s="630"/>
      <c r="J11" s="151"/>
      <c r="K11" s="618">
        <f>IF('Application details'!E9 = "please select","",'Application details'!E9)</f>
        <v>0</v>
      </c>
      <c r="L11" s="619"/>
      <c r="M11" s="619"/>
      <c r="N11" s="620"/>
      <c r="O11" s="150"/>
    </row>
    <row r="12" spans="1:16" ht="7.5" customHeight="1" thickBot="1">
      <c r="B12" s="128"/>
      <c r="C12" s="41"/>
      <c r="D12" s="39"/>
      <c r="E12" s="39"/>
      <c r="F12" s="39"/>
      <c r="G12" s="39"/>
      <c r="H12" s="39"/>
      <c r="I12" s="39"/>
      <c r="J12" s="39"/>
      <c r="K12" s="39"/>
      <c r="L12" s="39"/>
      <c r="M12" s="39"/>
      <c r="N12" s="39"/>
      <c r="O12" s="129"/>
    </row>
    <row r="13" spans="1:16" s="103" customFormat="1" ht="21" thickBot="1">
      <c r="B13" s="149"/>
      <c r="C13" s="622" t="s">
        <v>340</v>
      </c>
      <c r="D13" s="623"/>
      <c r="E13" s="624"/>
      <c r="F13" s="625">
        <f>'Application details'!D13</f>
        <v>0</v>
      </c>
      <c r="G13" s="626"/>
      <c r="H13" s="626"/>
      <c r="I13" s="626"/>
      <c r="J13" s="626"/>
      <c r="K13" s="626"/>
      <c r="L13" s="626"/>
      <c r="M13" s="626"/>
      <c r="N13" s="627"/>
      <c r="O13" s="150"/>
    </row>
    <row r="14" spans="1:16" ht="13.5" customHeight="1">
      <c r="B14" s="128"/>
      <c r="C14" s="41"/>
      <c r="D14" s="39"/>
      <c r="E14" s="39"/>
      <c r="F14" s="39"/>
      <c r="G14" s="39"/>
      <c r="H14" s="39"/>
      <c r="I14" s="39"/>
      <c r="J14" s="39"/>
      <c r="K14" s="39"/>
      <c r="L14" s="39"/>
      <c r="M14" s="39"/>
      <c r="N14" s="39"/>
      <c r="O14" s="129"/>
    </row>
    <row r="15" spans="1:16">
      <c r="B15" s="128"/>
      <c r="C15" s="603" t="s">
        <v>427</v>
      </c>
      <c r="D15" s="603"/>
      <c r="E15" s="603"/>
      <c r="F15" s="603"/>
      <c r="G15" s="603"/>
      <c r="H15" s="603"/>
      <c r="I15" s="603"/>
      <c r="J15" s="603"/>
      <c r="K15" s="603"/>
      <c r="L15" s="603"/>
      <c r="M15" s="603"/>
      <c r="N15" s="603"/>
      <c r="O15" s="129"/>
    </row>
    <row r="16" spans="1:16" ht="5.0999999999999996" customHeight="1">
      <c r="B16" s="128"/>
      <c r="C16" s="41"/>
      <c r="D16" s="39"/>
      <c r="E16" s="39"/>
      <c r="F16" s="39"/>
      <c r="G16" s="39"/>
      <c r="H16" s="39"/>
      <c r="I16" s="39"/>
      <c r="J16" s="39"/>
      <c r="K16" s="39"/>
      <c r="L16" s="39"/>
      <c r="M16" s="39"/>
      <c r="N16" s="39"/>
      <c r="O16" s="129"/>
    </row>
    <row r="17" spans="2:15" ht="26.25" customHeight="1">
      <c r="B17" s="128"/>
      <c r="C17" s="615" t="s">
        <v>428</v>
      </c>
      <c r="D17" s="615"/>
      <c r="E17" s="615"/>
      <c r="F17" s="615"/>
      <c r="G17" s="615"/>
      <c r="H17" s="615"/>
      <c r="I17" s="615"/>
      <c r="J17" s="615"/>
      <c r="K17" s="615"/>
      <c r="L17" s="615"/>
      <c r="M17" s="615"/>
      <c r="N17" s="615"/>
      <c r="O17" s="129"/>
    </row>
    <row r="18" spans="2:15" ht="5.0999999999999996" customHeight="1">
      <c r="B18" s="128"/>
      <c r="C18" s="41"/>
      <c r="D18" s="39"/>
      <c r="E18" s="39"/>
      <c r="F18" s="39"/>
      <c r="G18" s="39"/>
      <c r="H18" s="39"/>
      <c r="I18" s="39"/>
      <c r="J18" s="39"/>
      <c r="K18" s="39"/>
      <c r="L18" s="39"/>
      <c r="M18" s="39"/>
      <c r="N18" s="39"/>
      <c r="O18" s="129"/>
    </row>
    <row r="19" spans="2:15" ht="26.25" customHeight="1">
      <c r="B19" s="128"/>
      <c r="C19" s="615"/>
      <c r="D19" s="615"/>
      <c r="E19" s="615"/>
      <c r="F19" s="615"/>
      <c r="G19" s="615"/>
      <c r="H19" s="615"/>
      <c r="I19" s="615"/>
      <c r="J19" s="615"/>
      <c r="K19" s="615"/>
      <c r="L19" s="615"/>
      <c r="M19" s="615"/>
      <c r="N19" s="615"/>
      <c r="O19" s="129"/>
    </row>
    <row r="20" spans="2:15" ht="5.25" customHeight="1">
      <c r="B20" s="128"/>
      <c r="C20" s="617"/>
      <c r="D20" s="617"/>
      <c r="E20" s="617"/>
      <c r="F20" s="617"/>
      <c r="G20" s="617"/>
      <c r="H20" s="617"/>
      <c r="I20" s="617"/>
      <c r="J20" s="617"/>
      <c r="K20" s="617"/>
      <c r="L20" s="617"/>
      <c r="M20" s="617"/>
      <c r="N20" s="617"/>
      <c r="O20" s="129"/>
    </row>
    <row r="21" spans="2:15">
      <c r="B21" s="128"/>
      <c r="C21" s="41"/>
      <c r="D21" s="39"/>
      <c r="E21" s="39"/>
      <c r="F21" s="39"/>
      <c r="G21" s="39"/>
      <c r="H21" s="39"/>
      <c r="I21" s="39"/>
      <c r="J21" s="39"/>
      <c r="K21" s="39"/>
      <c r="L21" s="39"/>
      <c r="M21" s="39"/>
      <c r="N21" s="39"/>
      <c r="O21" s="129"/>
    </row>
    <row r="22" spans="2:15" ht="15.75">
      <c r="B22" s="281"/>
      <c r="C22" s="285" t="s">
        <v>355</v>
      </c>
      <c r="D22" s="286"/>
      <c r="E22" s="286"/>
      <c r="F22" s="286"/>
      <c r="G22" s="286"/>
      <c r="H22" s="286"/>
      <c r="I22" s="286"/>
      <c r="J22" s="286"/>
      <c r="K22" s="286"/>
      <c r="L22" s="286"/>
      <c r="M22" s="286"/>
      <c r="N22" s="286"/>
      <c r="O22" s="287"/>
    </row>
    <row r="23" spans="2:15">
      <c r="B23" s="128"/>
      <c r="C23" s="41"/>
      <c r="D23" s="39"/>
      <c r="E23" s="39"/>
      <c r="F23" s="39"/>
      <c r="G23" s="39"/>
      <c r="H23" s="39"/>
      <c r="I23" s="39"/>
      <c r="J23" s="39"/>
      <c r="K23" s="39"/>
      <c r="L23" s="39"/>
      <c r="M23" s="39"/>
      <c r="N23" s="39"/>
      <c r="O23" s="129"/>
    </row>
    <row r="24" spans="2:15" ht="27" customHeight="1">
      <c r="B24" s="128"/>
      <c r="C24" s="600" t="s">
        <v>356</v>
      </c>
      <c r="D24" s="600"/>
      <c r="E24" s="600"/>
      <c r="F24" s="600"/>
      <c r="G24" s="600"/>
      <c r="H24" s="600"/>
      <c r="I24" s="600"/>
      <c r="J24" s="600"/>
      <c r="K24" s="600"/>
      <c r="L24" s="600"/>
      <c r="M24" s="600"/>
      <c r="N24" s="600"/>
      <c r="O24" s="129"/>
    </row>
    <row r="25" spans="2:15" ht="13.5" thickBot="1">
      <c r="B25" s="128"/>
      <c r="C25" s="93"/>
      <c r="D25" s="93"/>
      <c r="E25" s="93"/>
      <c r="F25" s="93"/>
      <c r="G25" s="93"/>
      <c r="H25" s="93"/>
      <c r="I25" s="93"/>
      <c r="J25" s="93"/>
      <c r="K25" s="93"/>
      <c r="L25" s="93"/>
      <c r="M25" s="93"/>
      <c r="N25" s="93"/>
      <c r="O25" s="129"/>
    </row>
    <row r="26" spans="2:15" ht="51.75" customHeight="1" thickBot="1">
      <c r="B26" s="128"/>
      <c r="C26" s="608" t="s">
        <v>341</v>
      </c>
      <c r="D26" s="616"/>
      <c r="E26" s="616"/>
      <c r="F26" s="609"/>
      <c r="G26" s="608" t="s">
        <v>103</v>
      </c>
      <c r="H26" s="609"/>
      <c r="I26" s="608" t="s">
        <v>265</v>
      </c>
      <c r="J26" s="609"/>
      <c r="K26" s="608" t="s">
        <v>104</v>
      </c>
      <c r="L26" s="609"/>
      <c r="M26" s="608" t="s">
        <v>107</v>
      </c>
      <c r="N26" s="609"/>
      <c r="O26" s="129"/>
    </row>
    <row r="27" spans="2:15" ht="18" customHeight="1" thickBot="1">
      <c r="B27" s="128"/>
      <c r="C27" s="610"/>
      <c r="D27" s="611"/>
      <c r="E27" s="611"/>
      <c r="F27" s="612"/>
      <c r="G27" s="613">
        <f>'Project costs summary'!D20-(I27+K27)</f>
        <v>0</v>
      </c>
      <c r="H27" s="614"/>
      <c r="I27" s="613">
        <f>'Project costs summary'!D26</f>
        <v>0</v>
      </c>
      <c r="J27" s="614"/>
      <c r="K27" s="613">
        <f>'Project costs summary'!D28</f>
        <v>0</v>
      </c>
      <c r="L27" s="614"/>
      <c r="M27" s="613">
        <f>'Project costs summary'!D20</f>
        <v>0</v>
      </c>
      <c r="N27" s="614"/>
      <c r="O27" s="129"/>
    </row>
    <row r="28" spans="2:15">
      <c r="B28" s="128"/>
      <c r="C28" s="41"/>
      <c r="D28" s="39"/>
      <c r="E28" s="39"/>
      <c r="F28" s="39"/>
      <c r="G28" s="39"/>
      <c r="H28" s="39"/>
      <c r="I28" s="39"/>
      <c r="J28" s="39"/>
      <c r="K28" s="39"/>
      <c r="L28" s="39"/>
      <c r="M28" s="39"/>
      <c r="N28" s="39"/>
      <c r="O28" s="129"/>
    </row>
    <row r="29" spans="2:15" ht="15.75">
      <c r="B29" s="281"/>
      <c r="C29" s="285" t="s">
        <v>365</v>
      </c>
      <c r="D29" s="286"/>
      <c r="E29" s="286"/>
      <c r="F29" s="286"/>
      <c r="G29" s="286"/>
      <c r="H29" s="286"/>
      <c r="I29" s="286"/>
      <c r="J29" s="286"/>
      <c r="K29" s="286"/>
      <c r="L29" s="286"/>
      <c r="M29" s="286"/>
      <c r="N29" s="286"/>
      <c r="O29" s="287"/>
    </row>
    <row r="30" spans="2:15">
      <c r="B30" s="128"/>
      <c r="C30" s="41"/>
      <c r="D30" s="39"/>
      <c r="E30" s="39"/>
      <c r="F30" s="39"/>
      <c r="G30" s="39"/>
      <c r="H30" s="39"/>
      <c r="I30" s="39"/>
      <c r="J30" s="39"/>
      <c r="K30" s="39"/>
      <c r="L30" s="39"/>
      <c r="M30" s="39"/>
      <c r="N30" s="39"/>
      <c r="O30" s="129"/>
    </row>
    <row r="31" spans="2:15">
      <c r="B31" s="128"/>
      <c r="C31" s="603" t="s">
        <v>175</v>
      </c>
      <c r="D31" s="603"/>
      <c r="E31" s="603"/>
      <c r="F31" s="603"/>
      <c r="G31" s="603"/>
      <c r="H31" s="603"/>
      <c r="I31" s="603"/>
      <c r="J31" s="603"/>
      <c r="K31" s="603"/>
      <c r="L31" s="603"/>
      <c r="M31" s="603"/>
      <c r="N31" s="603"/>
      <c r="O31" s="129"/>
    </row>
    <row r="32" spans="2:15" ht="8.1" customHeight="1">
      <c r="B32" s="128"/>
      <c r="C32" s="41"/>
      <c r="D32" s="39"/>
      <c r="E32" s="39"/>
      <c r="F32" s="39"/>
      <c r="G32" s="39"/>
      <c r="H32" s="39"/>
      <c r="I32" s="39"/>
      <c r="J32" s="39"/>
      <c r="K32" s="39"/>
      <c r="L32" s="39"/>
      <c r="M32" s="39"/>
      <c r="N32" s="39"/>
      <c r="O32" s="129"/>
    </row>
    <row r="33" spans="2:15">
      <c r="B33" s="128"/>
      <c r="C33" s="603" t="s">
        <v>266</v>
      </c>
      <c r="D33" s="603"/>
      <c r="E33" s="603"/>
      <c r="F33" s="603"/>
      <c r="G33" s="603"/>
      <c r="H33" s="603"/>
      <c r="I33" s="603"/>
      <c r="J33" s="603"/>
      <c r="K33" s="603"/>
      <c r="L33" s="603"/>
      <c r="M33" s="603"/>
      <c r="N33" s="603"/>
      <c r="O33" s="129"/>
    </row>
    <row r="34" spans="2:15">
      <c r="B34" s="128"/>
      <c r="C34" s="449"/>
      <c r="D34" s="449"/>
      <c r="E34" s="449"/>
      <c r="F34" s="449"/>
      <c r="G34" s="449"/>
      <c r="H34" s="449"/>
      <c r="I34" s="449"/>
      <c r="J34" s="449"/>
      <c r="K34" s="449"/>
      <c r="L34" s="449"/>
      <c r="M34" s="449"/>
      <c r="N34" s="449"/>
      <c r="O34" s="129"/>
    </row>
    <row r="35" spans="2:15" ht="23.25" customHeight="1">
      <c r="B35" s="128"/>
      <c r="C35" s="615" t="s">
        <v>429</v>
      </c>
      <c r="D35" s="615"/>
      <c r="E35" s="615"/>
      <c r="F35" s="615"/>
      <c r="G35" s="615"/>
      <c r="H35" s="615"/>
      <c r="I35" s="615"/>
      <c r="J35" s="615"/>
      <c r="K35" s="615"/>
      <c r="L35" s="615"/>
      <c r="M35" s="449"/>
      <c r="N35" s="449"/>
      <c r="O35" s="129"/>
    </row>
    <row r="36" spans="2:15" ht="8.1" customHeight="1" thickBot="1">
      <c r="B36" s="128"/>
      <c r="C36" s="41"/>
      <c r="D36" s="39"/>
      <c r="E36" s="39"/>
      <c r="F36" s="39"/>
      <c r="G36" s="39"/>
      <c r="H36" s="39"/>
      <c r="I36" s="39"/>
      <c r="J36" s="39"/>
      <c r="K36" s="39"/>
      <c r="L36" s="39"/>
      <c r="M36" s="39"/>
      <c r="N36" s="39"/>
      <c r="O36" s="129"/>
    </row>
    <row r="37" spans="2:15">
      <c r="B37" s="128"/>
      <c r="C37" s="140"/>
      <c r="D37" s="135"/>
      <c r="E37" s="135"/>
      <c r="F37" s="135"/>
      <c r="G37" s="135"/>
      <c r="H37" s="135"/>
      <c r="I37" s="135"/>
      <c r="J37" s="135"/>
      <c r="K37" s="135"/>
      <c r="L37" s="135"/>
      <c r="M37" s="135"/>
      <c r="N37" s="136"/>
      <c r="O37" s="129"/>
    </row>
    <row r="38" spans="2:15" ht="16.5" customHeight="1">
      <c r="B38" s="128"/>
      <c r="C38" s="605" t="s">
        <v>282</v>
      </c>
      <c r="D38" s="606"/>
      <c r="E38" s="606"/>
      <c r="F38" s="607" t="str">
        <f>IF(('Application details'!A2+'Other Public Funding'!A2+'Other Projects'!A2+'Project costs summary'!A2+'Labour costs'!A2+Overheads!A2+'Materials costs'!A2+'Capital usage'!A2+'Sub contract costs'!A2+'Travel &amp; subsistence costs'!A2+'Other costs'!A2+'Projected Growth'!A2)=12,"Complete","Incomplete")</f>
        <v>Incomplete</v>
      </c>
      <c r="G38" s="607"/>
      <c r="H38" s="607"/>
      <c r="I38" s="39"/>
      <c r="J38" s="39"/>
      <c r="K38" s="40" t="s">
        <v>357</v>
      </c>
      <c r="L38" s="288" t="str">
        <f>IF('Application details'!A2=1,"Complete","Incomplete")</f>
        <v>Incomplete</v>
      </c>
      <c r="M38" s="39"/>
      <c r="N38" s="137"/>
      <c r="O38" s="129"/>
    </row>
    <row r="39" spans="2:15" ht="16.5" hidden="1" customHeight="1">
      <c r="B39" s="128"/>
      <c r="C39" s="605"/>
      <c r="D39" s="606"/>
      <c r="E39" s="606"/>
      <c r="F39" s="607"/>
      <c r="G39" s="607"/>
      <c r="H39" s="607"/>
      <c r="I39" s="39"/>
      <c r="J39" s="39"/>
      <c r="K39" s="40" t="s">
        <v>108</v>
      </c>
      <c r="L39" s="288" t="str">
        <f>IF('Other Public Funding'!A2=1,"Complete","Incomplete")</f>
        <v>Complete</v>
      </c>
      <c r="M39" s="39"/>
      <c r="N39" s="137"/>
      <c r="O39" s="129"/>
    </row>
    <row r="40" spans="2:15" ht="16.5" hidden="1" customHeight="1">
      <c r="B40" s="128"/>
      <c r="C40" s="605"/>
      <c r="D40" s="606"/>
      <c r="E40" s="606"/>
      <c r="F40" s="607"/>
      <c r="G40" s="607"/>
      <c r="H40" s="607"/>
      <c r="I40" s="39"/>
      <c r="J40" s="39"/>
      <c r="K40" s="40" t="s">
        <v>109</v>
      </c>
      <c r="L40" s="288" t="str">
        <f>IF('Other Projects'!A2=1,"Complete","Incomplete")</f>
        <v>Complete</v>
      </c>
      <c r="M40" s="39"/>
      <c r="N40" s="137"/>
      <c r="O40" s="129"/>
    </row>
    <row r="41" spans="2:15" ht="16.5" customHeight="1">
      <c r="B41" s="128"/>
      <c r="C41" s="605"/>
      <c r="D41" s="606"/>
      <c r="E41" s="606"/>
      <c r="F41" s="607"/>
      <c r="G41" s="607"/>
      <c r="H41" s="607"/>
      <c r="I41" s="39"/>
      <c r="J41" s="39"/>
      <c r="K41" s="40" t="s">
        <v>358</v>
      </c>
      <c r="L41" s="288" t="str">
        <f>IF('Labour costs'!A2=1,"Complete","Incomplete")</f>
        <v>Incomplete</v>
      </c>
      <c r="M41" s="39"/>
      <c r="N41" s="137"/>
      <c r="O41" s="129"/>
    </row>
    <row r="42" spans="2:15" ht="16.5" customHeight="1">
      <c r="B42" s="128"/>
      <c r="C42" s="454"/>
      <c r="D42" s="455"/>
      <c r="E42" s="455"/>
      <c r="F42" s="456"/>
      <c r="G42" s="456"/>
      <c r="H42" s="456"/>
      <c r="I42" s="39"/>
      <c r="J42" s="39"/>
      <c r="K42" s="40" t="s">
        <v>374</v>
      </c>
      <c r="L42" s="288" t="str">
        <f>IF('Projected Growth'!A2=1,"Complete","Incomplete")</f>
        <v>Incomplete</v>
      </c>
      <c r="M42" s="39"/>
      <c r="N42" s="137"/>
      <c r="O42" s="129"/>
    </row>
    <row r="43" spans="2:15" ht="16.5" customHeight="1">
      <c r="B43" s="128"/>
      <c r="C43" s="141"/>
      <c r="D43" s="39"/>
      <c r="E43" s="39"/>
      <c r="F43" s="39"/>
      <c r="G43" s="39"/>
      <c r="H43" s="39"/>
      <c r="I43" s="39"/>
      <c r="J43" s="39"/>
      <c r="K43" s="40" t="s">
        <v>398</v>
      </c>
      <c r="L43" s="288" t="str">
        <f>IF(Overheads!A2=1,"Complete","Incomplete")</f>
        <v>Incomplete</v>
      </c>
      <c r="M43" s="39"/>
      <c r="N43" s="137"/>
      <c r="O43" s="129"/>
    </row>
    <row r="44" spans="2:15" ht="16.5" customHeight="1">
      <c r="B44" s="128"/>
      <c r="C44" s="141"/>
      <c r="D44" s="39"/>
      <c r="E44" s="40"/>
      <c r="F44" s="39"/>
      <c r="G44" s="39"/>
      <c r="H44" s="39"/>
      <c r="I44" s="39"/>
      <c r="J44" s="39"/>
      <c r="K44" s="40" t="s">
        <v>359</v>
      </c>
      <c r="L44" s="288" t="str">
        <f>IF('Materials costs'!A2=1,"Complete","Incomplete")</f>
        <v>Incomplete</v>
      </c>
      <c r="M44" s="39"/>
      <c r="N44" s="137"/>
      <c r="O44" s="129"/>
    </row>
    <row r="45" spans="2:15" ht="16.5" customHeight="1">
      <c r="B45" s="128"/>
      <c r="C45" s="141"/>
      <c r="D45" s="39"/>
      <c r="E45" s="39"/>
      <c r="F45" s="39"/>
      <c r="G45" s="39"/>
      <c r="H45" s="39"/>
      <c r="I45" s="39"/>
      <c r="J45" s="39"/>
      <c r="K45" s="235" t="s">
        <v>360</v>
      </c>
      <c r="L45" s="288" t="str">
        <f>IF('Capital usage'!A2=1,"Complete","Incomplete")</f>
        <v>Incomplete</v>
      </c>
      <c r="M45" s="39"/>
      <c r="N45" s="137"/>
      <c r="O45" s="129"/>
    </row>
    <row r="46" spans="2:15" ht="16.5" customHeight="1">
      <c r="B46" s="128"/>
      <c r="C46" s="141"/>
      <c r="D46" s="39"/>
      <c r="E46" s="39"/>
      <c r="F46" s="39"/>
      <c r="G46" s="39"/>
      <c r="H46" s="39"/>
      <c r="I46" s="39"/>
      <c r="J46" s="39"/>
      <c r="K46" s="40" t="s">
        <v>361</v>
      </c>
      <c r="L46" s="288" t="str">
        <f>IF('Sub contract costs'!A2=1,"Complete","Incomplete")</f>
        <v>Incomplete</v>
      </c>
      <c r="M46" s="39"/>
      <c r="N46" s="137"/>
      <c r="O46" s="129"/>
    </row>
    <row r="47" spans="2:15" ht="16.5" customHeight="1">
      <c r="B47" s="128"/>
      <c r="C47" s="141"/>
      <c r="D47" s="39"/>
      <c r="E47" s="39"/>
      <c r="F47" s="39"/>
      <c r="G47" s="39"/>
      <c r="H47" s="39"/>
      <c r="I47" s="39"/>
      <c r="J47" s="39"/>
      <c r="K47" s="40" t="s">
        <v>362</v>
      </c>
      <c r="L47" s="288" t="str">
        <f>IF('Travel &amp; subsistence costs'!A2=1,"Complete","Incomplete")</f>
        <v>Incomplete</v>
      </c>
      <c r="M47" s="39"/>
      <c r="N47" s="137"/>
      <c r="O47" s="129"/>
    </row>
    <row r="48" spans="2:15" ht="16.5" customHeight="1">
      <c r="B48" s="128"/>
      <c r="C48" s="141"/>
      <c r="D48" s="39"/>
      <c r="E48" s="39"/>
      <c r="F48" s="39"/>
      <c r="G48" s="39"/>
      <c r="H48" s="39"/>
      <c r="I48" s="39"/>
      <c r="J48" s="39"/>
      <c r="K48" s="40" t="s">
        <v>363</v>
      </c>
      <c r="L48" s="288" t="str">
        <f>IF('Other costs'!A2=1,"Complete","Incomplete")</f>
        <v>Incomplete</v>
      </c>
      <c r="M48" s="39"/>
      <c r="N48" s="137"/>
      <c r="O48" s="129"/>
    </row>
    <row r="49" spans="2:15" ht="16.5" customHeight="1">
      <c r="B49" s="128"/>
      <c r="C49" s="141"/>
      <c r="D49" s="39"/>
      <c r="E49" s="39"/>
      <c r="F49" s="39"/>
      <c r="G49" s="39"/>
      <c r="H49" s="39"/>
      <c r="I49" s="39"/>
      <c r="J49" s="39"/>
      <c r="K49" s="40" t="s">
        <v>364</v>
      </c>
      <c r="L49" s="288" t="str">
        <f>IF('Project costs summary'!A2=1,"Complete","Incomplete")</f>
        <v>Incomplete</v>
      </c>
      <c r="M49" s="39"/>
      <c r="N49" s="137"/>
      <c r="O49" s="129"/>
    </row>
    <row r="50" spans="2:15" ht="16.5" customHeight="1" thickBot="1">
      <c r="B50" s="128"/>
      <c r="C50" s="142"/>
      <c r="D50" s="138"/>
      <c r="E50" s="138"/>
      <c r="F50" s="138"/>
      <c r="G50" s="138"/>
      <c r="H50" s="143"/>
      <c r="I50" s="144"/>
      <c r="J50" s="138"/>
      <c r="K50" s="138"/>
      <c r="L50" s="138"/>
      <c r="M50" s="138"/>
      <c r="N50" s="139"/>
      <c r="O50" s="129"/>
    </row>
    <row r="51" spans="2:15" ht="13.5" thickBot="1">
      <c r="B51" s="130"/>
      <c r="C51" s="131"/>
      <c r="D51" s="132"/>
      <c r="E51" s="132"/>
      <c r="F51" s="132"/>
      <c r="G51" s="132"/>
      <c r="H51" s="132"/>
      <c r="I51" s="132"/>
      <c r="J51" s="132"/>
      <c r="K51" s="132"/>
      <c r="L51" s="132"/>
      <c r="M51" s="132"/>
      <c r="N51" s="132"/>
      <c r="O51" s="133"/>
    </row>
    <row r="52" spans="2:15" ht="13.5" thickTop="1">
      <c r="B52" s="145"/>
      <c r="C52" s="146"/>
      <c r="D52" s="145"/>
      <c r="E52" s="145"/>
      <c r="F52" s="145"/>
      <c r="G52" s="145"/>
      <c r="H52" s="145"/>
      <c r="I52" s="145"/>
      <c r="J52" s="145"/>
      <c r="K52" s="145"/>
      <c r="L52" s="145"/>
      <c r="M52" s="145"/>
      <c r="N52" s="145"/>
      <c r="O52" s="145"/>
    </row>
  </sheetData>
  <sheetProtection algorithmName="SHA-512" hashValue="nIieLFWGfUiDxEwI4LC9tQDnS7kMDUUQ/MXWzfTbU3e3ysCVM742tZtRhPHHTXgf2OxlqA7vyD4BawvEdf0C6A==" saltValue="f1jBXJcEtijLU58cdLLhdw==" spinCount="100000" sheet="1" objects="1" scenarios="1" selectLockedCells="1" selectUnlockedCells="1"/>
  <mergeCells count="27">
    <mergeCell ref="L1:O1"/>
    <mergeCell ref="C19:N19"/>
    <mergeCell ref="C15:N15"/>
    <mergeCell ref="C17:N17"/>
    <mergeCell ref="I27:J27"/>
    <mergeCell ref="K27:L27"/>
    <mergeCell ref="M27:N27"/>
    <mergeCell ref="C26:F26"/>
    <mergeCell ref="C24:N24"/>
    <mergeCell ref="C20:N20"/>
    <mergeCell ref="K11:N11"/>
    <mergeCell ref="C10:N10"/>
    <mergeCell ref="C13:E13"/>
    <mergeCell ref="F13:N13"/>
    <mergeCell ref="C11:F11"/>
    <mergeCell ref="G11:I11"/>
    <mergeCell ref="C38:E41"/>
    <mergeCell ref="F38:H41"/>
    <mergeCell ref="I26:J26"/>
    <mergeCell ref="G26:H26"/>
    <mergeCell ref="C31:N31"/>
    <mergeCell ref="C33:N33"/>
    <mergeCell ref="K26:L26"/>
    <mergeCell ref="M26:N26"/>
    <mergeCell ref="C27:F27"/>
    <mergeCell ref="G27:H27"/>
    <mergeCell ref="C35:L35"/>
  </mergeCells>
  <phoneticPr fontId="0" type="noConversion"/>
  <conditionalFormatting sqref="I50 F38 L38:L49">
    <cfRule type="cellIs" dxfId="228" priority="1" stopIfTrue="1" operator="equal">
      <formula>"Complete"</formula>
    </cfRule>
    <cfRule type="cellIs" dxfId="227" priority="2" stopIfTrue="1" operator="equal">
      <formula>"Incomplete"</formula>
    </cfRule>
  </conditionalFormatting>
  <printOptions horizontalCentered="1"/>
  <pageMargins left="0.19685039370078741" right="0.19685039370078741" top="0.47244094488188981" bottom="0.19685039370078741" header="0" footer="0"/>
  <pageSetup paperSize="9" scale="7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88"/>
  <sheetViews>
    <sheetView workbookViewId="0">
      <pane ySplit="2" topLeftCell="A45" activePane="bottomLeft" state="frozen"/>
      <selection activeCell="J27" sqref="J27"/>
      <selection pane="bottomLeft" activeCell="G51" sqref="G51"/>
    </sheetView>
  </sheetViews>
  <sheetFormatPr defaultColWidth="9.140625" defaultRowHeight="12.75" customHeight="1"/>
  <cols>
    <col min="1" max="1" width="3.42578125" style="384" customWidth="1"/>
    <col min="2" max="2" width="3.42578125" style="33" customWidth="1"/>
    <col min="3" max="3" width="27.85546875" style="1" customWidth="1"/>
    <col min="4" max="4" width="17.5703125" style="1" customWidth="1"/>
    <col min="5" max="5" width="16.5703125" style="1" customWidth="1"/>
    <col min="6" max="6" width="4" style="1" customWidth="1"/>
    <col min="7" max="7" width="26.5703125" style="1" customWidth="1"/>
    <col min="8" max="8" width="15" style="1" customWidth="1"/>
    <col min="9" max="9" width="12.85546875" style="1" customWidth="1"/>
    <col min="10" max="10" width="6.5703125" style="1" customWidth="1"/>
    <col min="11" max="11" width="4.42578125" style="1" customWidth="1"/>
    <col min="12" max="12" width="3.42578125" style="107" customWidth="1"/>
    <col min="13" max="13" width="9.140625" style="250" hidden="1" customWidth="1"/>
    <col min="14" max="14" width="24.140625" style="250" hidden="1" customWidth="1"/>
    <col min="15" max="15" width="13.85546875" style="250" hidden="1" customWidth="1"/>
    <col min="16" max="16" width="15.5703125" style="250" hidden="1" customWidth="1"/>
    <col min="17" max="20" width="9.140625" style="250" customWidth="1"/>
    <col min="21" max="21" width="9.140625" style="1" customWidth="1"/>
    <col min="22" max="16384" width="9.140625" style="1"/>
  </cols>
  <sheetData>
    <row r="1" spans="1:22" ht="15.95" customHeight="1" thickBot="1">
      <c r="B1" s="42"/>
      <c r="C1" s="96" t="s">
        <v>425</v>
      </c>
      <c r="D1" s="9"/>
      <c r="E1" s="9"/>
      <c r="F1" s="9"/>
      <c r="G1" s="9"/>
      <c r="H1" s="602"/>
      <c r="I1" s="602"/>
      <c r="J1" s="602"/>
      <c r="K1" s="602"/>
      <c r="O1" s="251"/>
      <c r="Q1" s="631" t="s">
        <v>199</v>
      </c>
      <c r="R1" s="632"/>
      <c r="S1" s="633"/>
      <c r="T1" s="279">
        <v>1.27</v>
      </c>
      <c r="U1" s="107"/>
    </row>
    <row r="2" spans="1:22" ht="24.95" customHeight="1" thickTop="1">
      <c r="A2" s="385">
        <f>IF(SUM(A4:A88)=30,1,0)</f>
        <v>0</v>
      </c>
      <c r="B2" s="289"/>
      <c r="C2" s="290" t="s">
        <v>330</v>
      </c>
      <c r="D2" s="291"/>
      <c r="E2" s="292" t="s">
        <v>18</v>
      </c>
      <c r="F2" s="295" t="str">
        <f>IF(A2=1,"Complete","Incomplete")</f>
        <v>Incomplete</v>
      </c>
      <c r="G2" s="291"/>
      <c r="H2" s="292" t="s">
        <v>282</v>
      </c>
      <c r="I2" s="295" t="str">
        <f>'Form status'!F38</f>
        <v>Incomplete</v>
      </c>
      <c r="J2" s="291"/>
      <c r="K2" s="293"/>
      <c r="L2" s="116"/>
      <c r="M2" s="252"/>
      <c r="N2" s="252"/>
      <c r="O2" s="252"/>
    </row>
    <row r="3" spans="1:22" ht="15.95" customHeight="1" thickBot="1">
      <c r="A3" s="385"/>
      <c r="B3" s="152"/>
      <c r="C3" s="44"/>
      <c r="D3" s="9"/>
      <c r="H3" s="2"/>
      <c r="I3" s="33" t="s">
        <v>76</v>
      </c>
      <c r="J3" s="24"/>
      <c r="K3" s="153"/>
      <c r="L3" s="117"/>
      <c r="M3" s="250" t="s">
        <v>76</v>
      </c>
      <c r="N3" s="250" t="s">
        <v>170</v>
      </c>
    </row>
    <row r="4" spans="1:22" ht="12.75" customHeight="1" thickBot="1">
      <c r="A4" s="385">
        <f>IF(D4="",0,1)</f>
        <v>0</v>
      </c>
      <c r="B4" s="152"/>
      <c r="C4" s="32" t="s">
        <v>342</v>
      </c>
      <c r="D4" s="348"/>
      <c r="E4" s="8" t="str">
        <f>IF(D4="","**"," ")</f>
        <v>**</v>
      </c>
      <c r="F4" s="3"/>
      <c r="G4" s="367" t="str">
        <f>IF(H75="No","Work not in UK","")</f>
        <v/>
      </c>
      <c r="H4" s="2"/>
      <c r="I4" s="33" t="s">
        <v>25</v>
      </c>
      <c r="J4" s="23"/>
      <c r="K4" s="154"/>
      <c r="L4" s="118"/>
      <c r="M4" s="253" t="s">
        <v>82</v>
      </c>
      <c r="N4" s="250" t="s">
        <v>171</v>
      </c>
      <c r="O4" s="254"/>
    </row>
    <row r="5" spans="1:22" ht="12.75" customHeight="1" thickBot="1">
      <c r="A5" s="385"/>
      <c r="B5" s="152"/>
      <c r="C5" s="102"/>
      <c r="D5" s="11"/>
      <c r="E5" s="9"/>
      <c r="F5" s="9"/>
      <c r="G5" s="9"/>
      <c r="H5" s="94"/>
      <c r="I5" s="33" t="s">
        <v>26</v>
      </c>
      <c r="J5" s="23"/>
      <c r="K5" s="153"/>
      <c r="L5" s="118"/>
      <c r="M5" s="253" t="s">
        <v>79</v>
      </c>
      <c r="N5" s="250" t="s">
        <v>200</v>
      </c>
      <c r="O5" s="254"/>
    </row>
    <row r="6" spans="1:22" ht="12.75" customHeight="1">
      <c r="A6" s="385">
        <f>IF(D6="",0,1)</f>
        <v>0</v>
      </c>
      <c r="B6" s="152"/>
      <c r="C6" s="32" t="s">
        <v>59</v>
      </c>
      <c r="D6" s="678"/>
      <c r="E6" s="679"/>
      <c r="F6" s="679"/>
      <c r="G6" s="679"/>
      <c r="H6" s="680"/>
      <c r="I6" s="8" t="str">
        <f>IF(D6="","**"," ")</f>
        <v>**</v>
      </c>
      <c r="J6" s="23"/>
      <c r="K6" s="154"/>
      <c r="L6" s="118"/>
      <c r="M6" s="253" t="s">
        <v>7</v>
      </c>
      <c r="N6" s="250" t="s">
        <v>172</v>
      </c>
      <c r="O6" s="253"/>
    </row>
    <row r="7" spans="1:22" ht="12.75" customHeight="1" thickBot="1">
      <c r="A7" s="385"/>
      <c r="B7" s="152"/>
      <c r="C7" s="45"/>
      <c r="D7" s="681"/>
      <c r="E7" s="682"/>
      <c r="F7" s="682"/>
      <c r="G7" s="682"/>
      <c r="H7" s="683"/>
      <c r="I7" s="7"/>
      <c r="J7" s="23"/>
      <c r="K7" s="154"/>
      <c r="L7" s="118"/>
      <c r="M7" s="253" t="s">
        <v>132</v>
      </c>
      <c r="N7" s="250" t="s">
        <v>201</v>
      </c>
      <c r="O7" s="253"/>
    </row>
    <row r="8" spans="1:22" ht="15.95" customHeight="1" thickBot="1">
      <c r="A8" s="385"/>
      <c r="B8" s="152"/>
      <c r="C8" s="44"/>
      <c r="D8" s="11"/>
      <c r="E8" s="11"/>
      <c r="F8" s="10"/>
      <c r="G8" s="10"/>
      <c r="H8" s="233"/>
      <c r="I8" s="94"/>
      <c r="J8" s="234"/>
      <c r="K8" s="153"/>
      <c r="L8" s="118"/>
      <c r="M8" s="253" t="s">
        <v>84</v>
      </c>
      <c r="O8" s="254"/>
    </row>
    <row r="9" spans="1:22" ht="12.75" customHeight="1" thickBot="1">
      <c r="A9" s="385">
        <f>IF(E9="Please Select",0,1)</f>
        <v>1</v>
      </c>
      <c r="B9" s="152"/>
      <c r="D9" s="32" t="s">
        <v>332</v>
      </c>
      <c r="E9" s="165"/>
      <c r="F9" s="8" t="str">
        <f>IF(E9="please select","**"," ")</f>
        <v xml:space="preserve"> </v>
      </c>
      <c r="G9" s="452" t="s">
        <v>333</v>
      </c>
      <c r="H9" s="634" t="s">
        <v>208</v>
      </c>
      <c r="I9" s="635"/>
      <c r="J9" s="636"/>
      <c r="K9" s="155" t="str">
        <f>IF(H9="please select","**"," ")</f>
        <v>**</v>
      </c>
      <c r="L9" s="118"/>
      <c r="M9" s="253" t="s">
        <v>6</v>
      </c>
      <c r="O9" s="254"/>
      <c r="Q9" s="693"/>
      <c r="R9" s="694"/>
      <c r="S9" s="694"/>
      <c r="T9" s="694"/>
      <c r="U9" s="694"/>
      <c r="V9" s="695"/>
    </row>
    <row r="10" spans="1:22" ht="12.75" customHeight="1">
      <c r="A10" s="385">
        <f>IF(H9="Please Select",0,1)</f>
        <v>0</v>
      </c>
      <c r="B10" s="152"/>
      <c r="C10" s="7"/>
      <c r="D10" s="10"/>
      <c r="E10" s="10"/>
      <c r="F10" s="10"/>
      <c r="G10" s="10"/>
      <c r="H10" s="270"/>
      <c r="I10" s="10"/>
      <c r="K10" s="154"/>
      <c r="L10" s="118"/>
      <c r="M10" s="253" t="s">
        <v>81</v>
      </c>
      <c r="O10" s="254"/>
      <c r="Q10" s="696"/>
      <c r="R10" s="697"/>
      <c r="S10" s="697"/>
      <c r="T10" s="697"/>
      <c r="U10" s="697"/>
      <c r="V10" s="698"/>
    </row>
    <row r="11" spans="1:22" ht="15.95" customHeight="1">
      <c r="A11" s="385"/>
      <c r="B11" s="294"/>
      <c r="C11" s="663" t="s">
        <v>331</v>
      </c>
      <c r="D11" s="663"/>
      <c r="E11" s="663"/>
      <c r="F11" s="663"/>
      <c r="G11" s="663"/>
      <c r="H11" s="663"/>
      <c r="I11" s="663"/>
      <c r="J11" s="663"/>
      <c r="K11" s="664"/>
      <c r="L11" s="119" t="s">
        <v>76</v>
      </c>
      <c r="M11" s="253" t="s">
        <v>149</v>
      </c>
      <c r="Q11" s="696"/>
      <c r="R11" s="697"/>
      <c r="S11" s="697"/>
      <c r="T11" s="697"/>
      <c r="U11" s="697"/>
      <c r="V11" s="698"/>
    </row>
    <row r="12" spans="1:22" ht="12.75" customHeight="1" thickBot="1">
      <c r="A12" s="385"/>
      <c r="B12" s="152"/>
      <c r="C12" s="7"/>
      <c r="D12" s="9"/>
      <c r="E12" s="9"/>
      <c r="F12" s="9"/>
      <c r="G12" s="9"/>
      <c r="J12" s="23"/>
      <c r="K12" s="154"/>
      <c r="L12" s="119" t="s">
        <v>105</v>
      </c>
      <c r="M12" s="253" t="s">
        <v>150</v>
      </c>
      <c r="Q12" s="699"/>
      <c r="R12" s="700"/>
      <c r="S12" s="700"/>
      <c r="T12" s="700"/>
      <c r="U12" s="700"/>
      <c r="V12" s="701"/>
    </row>
    <row r="13" spans="1:22" ht="27" customHeight="1" thickBot="1">
      <c r="A13" s="385">
        <f>IF(D13="",0,1)</f>
        <v>0</v>
      </c>
      <c r="B13" s="152"/>
      <c r="C13" s="358" t="s">
        <v>215</v>
      </c>
      <c r="D13" s="653"/>
      <c r="E13" s="654"/>
      <c r="F13" s="654"/>
      <c r="G13" s="655"/>
      <c r="H13" s="8" t="str">
        <f>IF(D13="","**"," ")</f>
        <v>**</v>
      </c>
      <c r="J13" s="23"/>
      <c r="K13" s="154"/>
      <c r="L13" s="120" t="s">
        <v>116</v>
      </c>
      <c r="M13" s="254" t="s">
        <v>151</v>
      </c>
    </row>
    <row r="14" spans="1:22" ht="12.75" customHeight="1" thickBot="1">
      <c r="A14" s="385"/>
      <c r="B14" s="152"/>
      <c r="C14" s="32"/>
      <c r="D14" s="386"/>
      <c r="F14" s="386"/>
      <c r="G14" s="387"/>
      <c r="H14" s="11"/>
      <c r="I14" s="163"/>
      <c r="J14" s="164"/>
      <c r="K14" s="154"/>
      <c r="L14" s="116" t="s">
        <v>124</v>
      </c>
      <c r="M14" s="254" t="s">
        <v>156</v>
      </c>
    </row>
    <row r="15" spans="1:22" ht="12.75" customHeight="1">
      <c r="A15" s="385">
        <f>IF(D15="",0,IF(H15="",0,1))</f>
        <v>0</v>
      </c>
      <c r="B15" s="152"/>
      <c r="C15" s="32" t="s">
        <v>30</v>
      </c>
      <c r="D15" s="661"/>
      <c r="E15" s="662"/>
      <c r="F15" s="12" t="str">
        <f>IF(D15="","**"," ")</f>
        <v>**</v>
      </c>
      <c r="G15" s="14" t="s">
        <v>43</v>
      </c>
      <c r="H15" s="661"/>
      <c r="I15" s="724"/>
      <c r="J15" s="662"/>
      <c r="K15" s="155" t="str">
        <f>IF(H15="","**","")</f>
        <v>**</v>
      </c>
      <c r="L15" s="120" t="s">
        <v>117</v>
      </c>
      <c r="M15" s="254" t="s">
        <v>155</v>
      </c>
    </row>
    <row r="16" spans="1:22" ht="12.75" customHeight="1">
      <c r="A16" s="385">
        <f>IF(D16="",0,IF(H16="",0,1))</f>
        <v>0</v>
      </c>
      <c r="B16" s="152"/>
      <c r="C16" s="32" t="s">
        <v>31</v>
      </c>
      <c r="D16" s="668"/>
      <c r="E16" s="658"/>
      <c r="F16" s="8" t="str">
        <f>IF(D16="","**","")</f>
        <v>**</v>
      </c>
      <c r="G16" s="14" t="s">
        <v>44</v>
      </c>
      <c r="H16" s="656"/>
      <c r="I16" s="657"/>
      <c r="J16" s="658"/>
      <c r="K16" s="155" t="str">
        <f>IF(H16="","**","")</f>
        <v>**</v>
      </c>
      <c r="L16" s="120" t="s">
        <v>118</v>
      </c>
      <c r="M16" s="250" t="s">
        <v>152</v>
      </c>
    </row>
    <row r="17" spans="1:13" ht="12.75" customHeight="1" thickBot="1">
      <c r="A17" s="385">
        <f>IF(D17="",0,IF(H17="",0,1))</f>
        <v>0</v>
      </c>
      <c r="B17" s="152"/>
      <c r="C17" s="32" t="s">
        <v>32</v>
      </c>
      <c r="D17" s="645"/>
      <c r="E17" s="660"/>
      <c r="F17" s="8" t="str">
        <f>IF(D17="","**","")</f>
        <v>**</v>
      </c>
      <c r="G17" s="14" t="s">
        <v>45</v>
      </c>
      <c r="H17" s="645"/>
      <c r="I17" s="659"/>
      <c r="J17" s="660"/>
      <c r="K17" s="155" t="str">
        <f>IF(H17="","**","")</f>
        <v>**</v>
      </c>
      <c r="L17" s="120" t="s">
        <v>119</v>
      </c>
      <c r="M17" s="250" t="s">
        <v>153</v>
      </c>
    </row>
    <row r="18" spans="1:13" ht="12.75" customHeight="1">
      <c r="A18" s="385"/>
      <c r="B18" s="152"/>
      <c r="C18" s="46"/>
      <c r="D18" s="13"/>
      <c r="E18" s="13"/>
      <c r="F18" s="4"/>
      <c r="G18" s="4"/>
      <c r="H18" s="15"/>
      <c r="I18" s="15"/>
      <c r="J18" s="25"/>
      <c r="K18" s="154"/>
      <c r="L18" s="120" t="s">
        <v>120</v>
      </c>
      <c r="M18" s="254" t="s">
        <v>154</v>
      </c>
    </row>
    <row r="19" spans="1:13" ht="12.75" customHeight="1" thickBot="1">
      <c r="A19" s="385"/>
      <c r="B19" s="152"/>
      <c r="C19" s="46" t="s">
        <v>33</v>
      </c>
      <c r="D19" s="16"/>
      <c r="E19" s="16"/>
      <c r="F19" s="16"/>
      <c r="G19" s="16"/>
      <c r="H19" s="5"/>
      <c r="I19" s="5"/>
      <c r="J19" s="26"/>
      <c r="K19" s="154"/>
      <c r="L19" s="120" t="s">
        <v>121</v>
      </c>
      <c r="M19" s="254" t="s">
        <v>148</v>
      </c>
    </row>
    <row r="20" spans="1:13" ht="12.75" customHeight="1">
      <c r="A20" s="385">
        <f>IF(D20="",0,1)</f>
        <v>0</v>
      </c>
      <c r="B20" s="152"/>
      <c r="C20" s="32" t="s">
        <v>34</v>
      </c>
      <c r="D20" s="661"/>
      <c r="E20" s="666"/>
      <c r="F20" s="666"/>
      <c r="G20" s="667"/>
      <c r="H20" s="8" t="str">
        <f>IF(D20="","**","")</f>
        <v>**</v>
      </c>
      <c r="I20" s="5"/>
      <c r="J20" s="26"/>
      <c r="K20" s="154"/>
      <c r="L20" s="120" t="s">
        <v>122</v>
      </c>
      <c r="M20" s="253" t="s">
        <v>133</v>
      </c>
    </row>
    <row r="21" spans="1:13" ht="12.75" customHeight="1">
      <c r="A21" s="385"/>
      <c r="B21" s="152"/>
      <c r="C21" s="32" t="s">
        <v>35</v>
      </c>
      <c r="D21" s="668"/>
      <c r="E21" s="669"/>
      <c r="F21" s="669"/>
      <c r="G21" s="670"/>
      <c r="H21" s="17"/>
      <c r="I21" s="5"/>
      <c r="J21" s="26"/>
      <c r="K21" s="154"/>
      <c r="L21" s="120" t="s">
        <v>12</v>
      </c>
      <c r="M21" s="254" t="s">
        <v>83</v>
      </c>
    </row>
    <row r="22" spans="1:13" ht="12.75" customHeight="1" thickBot="1">
      <c r="A22" s="385"/>
      <c r="B22" s="152"/>
      <c r="C22" s="32" t="s">
        <v>36</v>
      </c>
      <c r="D22" s="645"/>
      <c r="E22" s="646"/>
      <c r="F22" s="646"/>
      <c r="G22" s="647"/>
      <c r="H22" s="17"/>
      <c r="I22" s="5"/>
      <c r="J22" s="26"/>
      <c r="K22" s="154"/>
      <c r="L22" s="120" t="s">
        <v>13</v>
      </c>
      <c r="M22" s="254" t="s">
        <v>77</v>
      </c>
    </row>
    <row r="23" spans="1:13" ht="12.75" customHeight="1" thickBot="1">
      <c r="A23" s="385"/>
      <c r="B23" s="152"/>
      <c r="C23" s="46"/>
      <c r="D23" s="18"/>
      <c r="E23" s="18"/>
      <c r="F23" s="13"/>
      <c r="G23" s="13"/>
      <c r="H23" s="20"/>
      <c r="I23" s="20"/>
      <c r="J23" s="27"/>
      <c r="K23" s="154"/>
      <c r="L23" s="120" t="s">
        <v>14</v>
      </c>
      <c r="M23" s="254" t="s">
        <v>131</v>
      </c>
    </row>
    <row r="24" spans="1:13" ht="12.75" customHeight="1" thickBot="1">
      <c r="A24" s="385">
        <f>IF(D24="",0,1)</f>
        <v>0</v>
      </c>
      <c r="B24" s="152"/>
      <c r="C24" s="32" t="s">
        <v>37</v>
      </c>
      <c r="D24" s="648"/>
      <c r="E24" s="649"/>
      <c r="F24" s="8" t="str">
        <f>IF(D24="","**","")</f>
        <v>**</v>
      </c>
      <c r="G24" s="14" t="s">
        <v>46</v>
      </c>
      <c r="H24" s="648"/>
      <c r="I24" s="665"/>
      <c r="J24" s="649"/>
      <c r="K24" s="154"/>
      <c r="L24" s="120"/>
      <c r="M24" s="254" t="s">
        <v>8</v>
      </c>
    </row>
    <row r="25" spans="1:13" ht="12.75" customHeight="1" thickBot="1">
      <c r="A25" s="385"/>
      <c r="B25" s="152"/>
      <c r="C25" s="46"/>
      <c r="D25" s="22"/>
      <c r="E25" s="19"/>
      <c r="F25" s="6"/>
      <c r="G25" s="4"/>
      <c r="H25" s="21"/>
      <c r="I25" s="21"/>
      <c r="J25" s="28"/>
      <c r="K25" s="154"/>
      <c r="L25" s="116"/>
      <c r="M25" s="254" t="s">
        <v>80</v>
      </c>
    </row>
    <row r="26" spans="1:13" ht="12.75" customHeight="1" thickBot="1">
      <c r="A26" s="385">
        <f>IF(D26="",0,IF(H26="",0,1))</f>
        <v>0</v>
      </c>
      <c r="B26" s="152"/>
      <c r="C26" s="32" t="s">
        <v>38</v>
      </c>
      <c r="D26" s="348"/>
      <c r="E26" s="8" t="str">
        <f>IF(D26="","**","")</f>
        <v>**</v>
      </c>
      <c r="F26" s="6"/>
      <c r="G26" s="14" t="s">
        <v>47</v>
      </c>
      <c r="H26" s="650"/>
      <c r="I26" s="651"/>
      <c r="J26" s="652"/>
      <c r="K26" s="155" t="str">
        <f>IF(H26="","**","")</f>
        <v>**</v>
      </c>
      <c r="L26" s="116"/>
      <c r="M26" s="254" t="s">
        <v>78</v>
      </c>
    </row>
    <row r="27" spans="1:13" ht="12.75" customHeight="1" thickBot="1">
      <c r="A27" s="385"/>
      <c r="B27" s="152"/>
      <c r="C27" s="47"/>
      <c r="D27" s="11"/>
      <c r="E27" s="9"/>
      <c r="F27" s="9"/>
      <c r="G27" s="9"/>
      <c r="H27" s="10"/>
      <c r="I27" s="10"/>
      <c r="J27" s="29"/>
      <c r="K27" s="154"/>
      <c r="L27" s="116"/>
      <c r="M27" s="250" t="s">
        <v>264</v>
      </c>
    </row>
    <row r="28" spans="1:13" ht="12.75" customHeight="1">
      <c r="A28" s="385">
        <f>IF(D28="",0,1)</f>
        <v>0</v>
      </c>
      <c r="B28" s="152"/>
      <c r="C28" s="32" t="s">
        <v>39</v>
      </c>
      <c r="D28" s="684"/>
      <c r="E28" s="685"/>
      <c r="F28" s="685"/>
      <c r="G28" s="686"/>
      <c r="H28" s="8" t="str">
        <f>IF(D28="","**","")</f>
        <v>**</v>
      </c>
      <c r="J28" s="23"/>
      <c r="K28" s="153"/>
      <c r="L28" s="116"/>
    </row>
    <row r="29" spans="1:13" ht="12.75" customHeight="1">
      <c r="A29" s="385"/>
      <c r="B29" s="152"/>
      <c r="C29" s="45"/>
      <c r="D29" s="687"/>
      <c r="E29" s="688"/>
      <c r="F29" s="688"/>
      <c r="G29" s="689"/>
      <c r="H29" s="7"/>
      <c r="J29" s="23"/>
      <c r="K29" s="154"/>
      <c r="L29" s="116"/>
    </row>
    <row r="30" spans="1:13" ht="12.75" customHeight="1">
      <c r="A30" s="385"/>
      <c r="B30" s="152"/>
      <c r="C30" s="31"/>
      <c r="D30" s="687"/>
      <c r="E30" s="688"/>
      <c r="F30" s="688"/>
      <c r="G30" s="689"/>
      <c r="H30" s="7"/>
      <c r="J30" s="23"/>
      <c r="K30" s="154"/>
      <c r="L30" s="116"/>
      <c r="M30" s="250" t="s">
        <v>76</v>
      </c>
    </row>
    <row r="31" spans="1:13" ht="12.75" customHeight="1">
      <c r="A31" s="385"/>
      <c r="B31" s="152"/>
      <c r="C31" s="31"/>
      <c r="D31" s="687"/>
      <c r="E31" s="688"/>
      <c r="F31" s="688"/>
      <c r="G31" s="689"/>
      <c r="H31" s="7"/>
      <c r="J31" s="23"/>
      <c r="K31" s="154"/>
      <c r="L31" s="116"/>
      <c r="M31" s="250" t="s">
        <v>85</v>
      </c>
    </row>
    <row r="32" spans="1:13" ht="12.75" customHeight="1">
      <c r="A32" s="385"/>
      <c r="B32" s="152"/>
      <c r="C32" s="31"/>
      <c r="D32" s="687"/>
      <c r="E32" s="688"/>
      <c r="F32" s="688"/>
      <c r="G32" s="689"/>
      <c r="H32" s="7"/>
      <c r="J32" s="23"/>
      <c r="K32" s="154"/>
      <c r="L32" s="116"/>
      <c r="M32" s="250" t="s">
        <v>86</v>
      </c>
    </row>
    <row r="33" spans="1:16" ht="12.75" customHeight="1" thickBot="1">
      <c r="A33" s="385"/>
      <c r="B33" s="152"/>
      <c r="C33" s="31"/>
      <c r="D33" s="690"/>
      <c r="E33" s="691"/>
      <c r="F33" s="691"/>
      <c r="G33" s="692"/>
      <c r="H33" s="7"/>
      <c r="J33" s="23"/>
      <c r="K33" s="154"/>
      <c r="L33" s="116"/>
      <c r="M33" s="250" t="s">
        <v>87</v>
      </c>
    </row>
    <row r="34" spans="1:16" ht="12.75" customHeight="1" thickBot="1">
      <c r="A34" s="385"/>
      <c r="B34" s="152"/>
      <c r="C34" s="7"/>
      <c r="D34" s="11"/>
      <c r="E34" s="11"/>
      <c r="F34" s="10"/>
      <c r="G34" s="10"/>
      <c r="H34" s="9"/>
      <c r="I34" s="9"/>
      <c r="J34" s="23"/>
      <c r="K34" s="154"/>
      <c r="L34" s="116"/>
    </row>
    <row r="35" spans="1:16" ht="12.75" customHeight="1" thickBot="1">
      <c r="A35" s="385">
        <f>IF(D35="please select",0,IF(H35="please select",0,1))</f>
        <v>0</v>
      </c>
      <c r="B35" s="152"/>
      <c r="C35" s="32" t="s">
        <v>40</v>
      </c>
      <c r="D35" s="637" t="s">
        <v>76</v>
      </c>
      <c r="E35" s="638"/>
      <c r="F35" s="8" t="str">
        <f>IF(D35="please select","**","")</f>
        <v>**</v>
      </c>
      <c r="G35" s="14" t="s">
        <v>48</v>
      </c>
      <c r="H35" s="725" t="s">
        <v>76</v>
      </c>
      <c r="I35" s="726"/>
      <c r="J35" s="8" t="str">
        <f>IF(H35="please select","**","")</f>
        <v>**</v>
      </c>
      <c r="K35" s="154"/>
      <c r="L35" s="116"/>
      <c r="M35" s="250" t="s">
        <v>209</v>
      </c>
      <c r="O35" s="250">
        <f>IF(G51="no",0,IF(C54="Definition is correct",0,1))</f>
        <v>1</v>
      </c>
    </row>
    <row r="36" spans="1:16" ht="12.75" customHeight="1" thickBot="1">
      <c r="A36" s="385"/>
      <c r="B36" s="152"/>
      <c r="C36" s="32"/>
      <c r="D36" s="639"/>
      <c r="E36" s="640"/>
      <c r="F36" s="8"/>
      <c r="G36" s="14"/>
      <c r="H36" s="114"/>
      <c r="I36" s="115"/>
      <c r="J36" s="30"/>
      <c r="K36" s="154"/>
      <c r="L36" s="116"/>
      <c r="M36" s="250" t="s">
        <v>210</v>
      </c>
      <c r="O36" s="276">
        <f>I69*O35</f>
        <v>0</v>
      </c>
    </row>
    <row r="37" spans="1:16" ht="12.75" customHeight="1" thickBot="1">
      <c r="A37" s="385"/>
      <c r="B37" s="152"/>
      <c r="C37" s="46"/>
      <c r="D37" s="370"/>
      <c r="E37" s="371"/>
      <c r="F37" s="372"/>
      <c r="G37" s="373"/>
      <c r="H37" s="11"/>
      <c r="I37" s="11"/>
      <c r="J37" s="23"/>
      <c r="K37" s="154"/>
      <c r="L37" s="116"/>
      <c r="M37" s="250" t="s">
        <v>190</v>
      </c>
      <c r="O37" s="277">
        <f>D69*O35</f>
        <v>0</v>
      </c>
    </row>
    <row r="38" spans="1:16" ht="12.75" customHeight="1" thickBot="1">
      <c r="A38" s="385">
        <f>IF(D38="",0,IF(H38="",0,1))</f>
        <v>0</v>
      </c>
      <c r="B38" s="152"/>
      <c r="C38" s="32" t="s">
        <v>41</v>
      </c>
      <c r="D38" s="348"/>
      <c r="E38" s="8" t="str">
        <f>IF(D38="","**","")</f>
        <v>**</v>
      </c>
      <c r="G38" s="14" t="s">
        <v>49</v>
      </c>
      <c r="H38" s="648"/>
      <c r="I38" s="677"/>
      <c r="J38" s="8" t="str">
        <f>IF(H38="","**","")</f>
        <v>**</v>
      </c>
      <c r="K38" s="154"/>
      <c r="L38" s="116"/>
    </row>
    <row r="39" spans="1:16" ht="12.75" customHeight="1" thickBot="1">
      <c r="A39" s="385"/>
      <c r="B39" s="152"/>
      <c r="C39" s="46"/>
      <c r="D39" s="11"/>
      <c r="E39" s="33">
        <f>IF(D40&lt;34000000,1,0)</f>
        <v>1</v>
      </c>
      <c r="G39" s="4"/>
      <c r="H39" s="11"/>
      <c r="I39" s="11"/>
      <c r="J39" s="34">
        <f>IF(H40&lt;250,1,0)</f>
        <v>1</v>
      </c>
      <c r="K39" s="154"/>
      <c r="L39" s="116"/>
      <c r="M39" s="250" t="s">
        <v>240</v>
      </c>
      <c r="O39" s="250">
        <f>COUNTIF(D35,"*(*)*")</f>
        <v>0</v>
      </c>
    </row>
    <row r="40" spans="1:16" ht="12.75" customHeight="1" thickBot="1">
      <c r="A40" s="385">
        <f>IF(D40=0,0,IF(H40=0,0,1))</f>
        <v>0</v>
      </c>
      <c r="B40" s="152"/>
      <c r="C40" s="108" t="s">
        <v>218</v>
      </c>
      <c r="D40" s="166">
        <v>0</v>
      </c>
      <c r="E40" s="8" t="str">
        <f>IF(D40=0,"**","")</f>
        <v>**</v>
      </c>
      <c r="F40" s="2"/>
      <c r="G40" s="14" t="s">
        <v>50</v>
      </c>
      <c r="H40" s="641">
        <v>0</v>
      </c>
      <c r="I40" s="642"/>
      <c r="J40" s="8" t="str">
        <f>IF(H40=0,"**","")</f>
        <v>**</v>
      </c>
      <c r="K40" s="154"/>
      <c r="L40" s="116"/>
    </row>
    <row r="41" spans="1:16" ht="12.75" customHeight="1" thickBot="1">
      <c r="A41" s="385"/>
      <c r="B41" s="152"/>
      <c r="C41" s="359"/>
      <c r="D41" s="388"/>
      <c r="E41" s="8"/>
      <c r="F41" s="2"/>
      <c r="G41" s="14"/>
      <c r="H41" s="389"/>
      <c r="I41" s="389"/>
      <c r="J41" s="30"/>
      <c r="K41" s="154"/>
      <c r="L41" s="116"/>
    </row>
    <row r="42" spans="1:16" ht="12.75" customHeight="1" thickBot="1">
      <c r="A42" s="385"/>
      <c r="B42" s="152"/>
      <c r="C42" s="359" t="s">
        <v>334</v>
      </c>
      <c r="D42" s="348"/>
      <c r="E42" s="8"/>
      <c r="F42" s="2"/>
      <c r="G42" s="360" t="s">
        <v>216</v>
      </c>
      <c r="H42" s="389"/>
      <c r="I42" s="389"/>
      <c r="J42" s="30"/>
      <c r="K42" s="154"/>
      <c r="L42" s="116"/>
    </row>
    <row r="43" spans="1:16" ht="12.75" customHeight="1" thickBot="1">
      <c r="A43" s="385"/>
      <c r="B43" s="152"/>
      <c r="C43" s="359"/>
      <c r="D43" s="391"/>
      <c r="E43" s="8"/>
      <c r="F43" s="2"/>
      <c r="G43" s="360" t="s">
        <v>217</v>
      </c>
      <c r="H43" s="390"/>
      <c r="I43" s="8"/>
      <c r="J43" s="30"/>
      <c r="K43" s="154"/>
      <c r="L43" s="116"/>
    </row>
    <row r="44" spans="1:16" ht="12.75" customHeight="1" thickBot="1">
      <c r="A44" s="385"/>
      <c r="B44" s="152"/>
      <c r="C44" s="109"/>
      <c r="D44" s="11"/>
      <c r="G44" s="4"/>
      <c r="H44" s="11"/>
      <c r="I44" s="11"/>
      <c r="J44" s="23"/>
      <c r="K44" s="154"/>
      <c r="L44" s="116"/>
      <c r="M44" s="250" t="s">
        <v>191</v>
      </c>
      <c r="O44" s="274">
        <f>H40+O36</f>
        <v>0</v>
      </c>
    </row>
    <row r="45" spans="1:16" ht="12.75" customHeight="1" thickBot="1">
      <c r="A45" s="385">
        <f>IF(H35="Start-up",1,IF(H35="Pre-Start-up",1,IF(D45=0,0,1)))</f>
        <v>0</v>
      </c>
      <c r="B45" s="152"/>
      <c r="C45" s="32" t="s">
        <v>42</v>
      </c>
      <c r="D45" s="167"/>
      <c r="E45" s="8" t="str">
        <f>IF(D45="","**","")</f>
        <v>**</v>
      </c>
      <c r="G45" s="14" t="s">
        <v>51</v>
      </c>
      <c r="H45" s="643" t="str">
        <f>IF(C54="Definition is incorrect",H54,IF(O39=1,"Eligible for 100% funding",IF(O50=1,"Micro",IF(O50=2,"Small",IF(O50=3,"Medium",IF(O50=4,"Large","Unknown"))))))</f>
        <v>Unknown</v>
      </c>
      <c r="I45" s="644"/>
      <c r="J45" s="8" t="str">
        <f>IF(H45="please select","**","")</f>
        <v/>
      </c>
      <c r="K45" s="156"/>
      <c r="L45" s="116"/>
      <c r="M45" s="250" t="s">
        <v>192</v>
      </c>
      <c r="O45" s="275">
        <f>D40+O37</f>
        <v>0</v>
      </c>
      <c r="P45" s="278">
        <f>O45*T1</f>
        <v>0</v>
      </c>
    </row>
    <row r="46" spans="1:16" ht="12.75" customHeight="1" thickBot="1">
      <c r="A46" s="385"/>
      <c r="B46" s="152"/>
      <c r="C46" s="46"/>
      <c r="D46" s="18"/>
      <c r="E46" s="4"/>
      <c r="F46" s="4"/>
      <c r="G46" s="4"/>
      <c r="K46" s="156"/>
      <c r="L46" s="116"/>
    </row>
    <row r="47" spans="1:16" ht="12.75" customHeight="1" thickBot="1">
      <c r="A47" s="385">
        <f>IF(H47="",0,IF(H35="Pre-Start-up",1,IF(D47="please select",0,1)))</f>
        <v>0</v>
      </c>
      <c r="B47" s="152"/>
      <c r="C47" s="32" t="s">
        <v>335</v>
      </c>
      <c r="D47" s="168" t="s">
        <v>76</v>
      </c>
      <c r="E47" s="8" t="str">
        <f>IF(D47="please select","**","")</f>
        <v>**</v>
      </c>
      <c r="F47" s="4"/>
      <c r="G47" s="14" t="s">
        <v>52</v>
      </c>
      <c r="H47" s="648"/>
      <c r="I47" s="677"/>
      <c r="J47" s="8" t="str">
        <f>IF(H47="","**","")</f>
        <v>**</v>
      </c>
      <c r="K47" s="156"/>
      <c r="L47" s="116"/>
      <c r="M47" s="250" t="s">
        <v>193</v>
      </c>
      <c r="O47" s="250">
        <f>IF(O44&lt;250,IF(O44&lt;50,IF(O44&lt;10,IF(O44=0,0,1),2),3),4)</f>
        <v>0</v>
      </c>
    </row>
    <row r="48" spans="1:16" ht="12.75" customHeight="1">
      <c r="A48" s="385"/>
      <c r="B48" s="152"/>
      <c r="C48" s="7"/>
      <c r="D48" s="10"/>
      <c r="G48" s="9"/>
      <c r="H48" s="270" t="s">
        <v>187</v>
      </c>
      <c r="I48" s="10"/>
      <c r="J48" s="29"/>
      <c r="K48" s="154"/>
      <c r="L48" s="116"/>
      <c r="M48" s="250" t="s">
        <v>194</v>
      </c>
      <c r="O48" s="250">
        <f>IF(P45&lt;50000001,IF(P45&lt;10000001,IF(P45&lt;2000001,IF(P45=0,0,1),2),3),4)</f>
        <v>0</v>
      </c>
    </row>
    <row r="49" spans="1:22" ht="15.95" customHeight="1">
      <c r="A49" s="385"/>
      <c r="B49" s="294"/>
      <c r="C49" s="663" t="s">
        <v>127</v>
      </c>
      <c r="D49" s="663"/>
      <c r="E49" s="663"/>
      <c r="F49" s="663"/>
      <c r="G49" s="663"/>
      <c r="H49" s="663"/>
      <c r="I49" s="663"/>
      <c r="J49" s="663"/>
      <c r="K49" s="664"/>
      <c r="L49" s="116"/>
    </row>
    <row r="50" spans="1:22" ht="12.75" customHeight="1" thickBot="1">
      <c r="A50" s="385"/>
      <c r="B50" s="152"/>
      <c r="C50" s="7"/>
      <c r="G50" s="9"/>
      <c r="J50" s="23"/>
      <c r="K50" s="154"/>
      <c r="L50" s="116"/>
      <c r="M50" s="250" t="s">
        <v>195</v>
      </c>
      <c r="O50" s="250">
        <f>IF(O47*O48=0,0,IF(O48=O47,O47,IF(O47&gt;O48,O47,IF(O47&lt;O48,O48,0))))</f>
        <v>0</v>
      </c>
    </row>
    <row r="51" spans="1:22" ht="12.75" customHeight="1" thickBot="1">
      <c r="A51" s="385">
        <f>IF(G51="please select",0,1)</f>
        <v>0</v>
      </c>
      <c r="B51" s="152"/>
      <c r="C51" s="671" t="s">
        <v>188</v>
      </c>
      <c r="D51" s="671"/>
      <c r="E51" s="671"/>
      <c r="F51" s="57"/>
      <c r="G51" s="169" t="s">
        <v>76</v>
      </c>
      <c r="H51" s="8" t="str">
        <f>IF(G51="please select","**","")</f>
        <v>**</v>
      </c>
      <c r="J51" s="23"/>
      <c r="K51" s="154"/>
      <c r="L51" s="116"/>
      <c r="M51" s="250" t="s">
        <v>211</v>
      </c>
      <c r="O51" s="250" t="str">
        <f>IF(O35=1,H54,H45)</f>
        <v>Please Select</v>
      </c>
      <c r="V51" s="33" t="s">
        <v>76</v>
      </c>
    </row>
    <row r="52" spans="1:22" ht="20.25" customHeight="1">
      <c r="A52" s="385"/>
      <c r="B52" s="152"/>
      <c r="C52" s="711" t="s">
        <v>263</v>
      </c>
      <c r="D52" s="712"/>
      <c r="E52" s="712"/>
      <c r="F52" s="712"/>
      <c r="G52" s="712"/>
      <c r="H52" s="712"/>
      <c r="I52" s="712"/>
      <c r="J52" s="712"/>
      <c r="K52" s="154"/>
      <c r="L52" s="116"/>
      <c r="V52" s="33" t="s">
        <v>90</v>
      </c>
    </row>
    <row r="53" spans="1:22" ht="66.75" customHeight="1" thickBot="1">
      <c r="A53" s="385"/>
      <c r="B53" s="152"/>
      <c r="C53" s="722" t="str">
        <f>IF(G51="yes","Based on the information given in the above section the size is deemed to be a "&amp;H45&amp;" enterprise. 
However, given there is a Holding company the information above maybe incorrect.
From the below drop down list please confirm whether the above company size is/is not correct as per the ‘EC SME Definition’.","")</f>
        <v/>
      </c>
      <c r="D53" s="722"/>
      <c r="E53" s="722"/>
      <c r="F53" s="722"/>
      <c r="G53" s="723"/>
      <c r="H53" s="354" t="str">
        <f>IF(G51="Yes","Click here for EC definitions on company size","")</f>
        <v/>
      </c>
      <c r="K53" s="154"/>
      <c r="L53" s="116"/>
      <c r="M53" s="250" t="s">
        <v>196</v>
      </c>
      <c r="O53" s="250">
        <f>IF(O51="Medium",2,IF(O51="Large",3,IF(O51="Micro",1,IF(O51="Small",1,IF(O51="Eligible for 100% Funding",0,99)))))</f>
        <v>99</v>
      </c>
      <c r="V53" s="33" t="s">
        <v>89</v>
      </c>
    </row>
    <row r="54" spans="1:22" ht="18.75" customHeight="1" thickBot="1">
      <c r="A54" s="385">
        <f>IF(G51="please select",0,IF(G51="No",1,IF(D54="**",0,IF(K54="**",0,1))))</f>
        <v>0</v>
      </c>
      <c r="B54" s="152"/>
      <c r="C54" s="350" t="s">
        <v>208</v>
      </c>
      <c r="D54" s="352" t="str">
        <f>IF(C54="please select",IF(G51="Yes","**",""),"")</f>
        <v/>
      </c>
      <c r="E54" s="707" t="str">
        <f>IF(C54="Definition is incorrect", "Please select the correct definition from this list", "")</f>
        <v/>
      </c>
      <c r="F54" s="707"/>
      <c r="G54" s="707"/>
      <c r="H54" s="708" t="s">
        <v>170</v>
      </c>
      <c r="I54" s="709"/>
      <c r="J54" s="710"/>
      <c r="K54" s="351" t="str">
        <f>IF(H54="please select",IF(C54="Definition is Incorrect",IF(G51="Yes","**",""),""),"")</f>
        <v/>
      </c>
      <c r="L54" s="116"/>
      <c r="M54" s="250" t="s">
        <v>197</v>
      </c>
      <c r="O54" s="250">
        <f>IF(H9=N4,0,IF(H9=N5,1,IF(H9=N7,1,IF(H9=N6,4,99))))</f>
        <v>99</v>
      </c>
      <c r="Q54" s="713" t="str">
        <f>IF(H54="Unknown","Warning. Unknown is not a valid selection for submission.  Please contact Business Support on 03003214357 if you require further guidance","")</f>
        <v/>
      </c>
      <c r="R54" s="714"/>
      <c r="S54" s="714"/>
      <c r="T54" s="714"/>
      <c r="U54" s="714"/>
      <c r="V54" s="715"/>
    </row>
    <row r="55" spans="1:22" ht="12.75" customHeight="1" thickBot="1">
      <c r="A55" s="385"/>
      <c r="B55" s="152"/>
      <c r="E55" s="10"/>
      <c r="F55" s="10"/>
      <c r="G55" s="10"/>
      <c r="H55" s="10"/>
      <c r="I55" s="10"/>
      <c r="J55" s="29"/>
      <c r="K55" s="154"/>
      <c r="L55" s="116"/>
      <c r="M55" s="250" t="s">
        <v>198</v>
      </c>
      <c r="O55" s="250">
        <f>IF(O54*O53=0,1,IF(O39=1,1,IF(O54*O53=1,0.7,IF(O54*O53=2,0.6,IF(O54*O53=3,0.5,IF(O54*O53=4,0.45,IF(O54*O53=8,0.35,IF(O54*O53=12,0.25,0))))))))</f>
        <v>0</v>
      </c>
      <c r="Q55" s="716"/>
      <c r="R55" s="717"/>
      <c r="S55" s="717"/>
      <c r="T55" s="717"/>
      <c r="U55" s="717"/>
      <c r="V55" s="718"/>
    </row>
    <row r="56" spans="1:22" ht="12.75" customHeight="1" thickBot="1">
      <c r="A56" s="435">
        <f>IF(G51="please select",0,IF(G51="No",1,IF(D56="",0,1)))</f>
        <v>0</v>
      </c>
      <c r="B56" s="152"/>
      <c r="C56" s="32" t="s">
        <v>55</v>
      </c>
      <c r="D56" s="653"/>
      <c r="E56" s="654"/>
      <c r="F56" s="654"/>
      <c r="G56" s="655"/>
      <c r="H56" s="8" t="str">
        <f>IF(D56="",IF(G51="Yes","**",""),"")</f>
        <v/>
      </c>
      <c r="J56" s="23"/>
      <c r="K56" s="154"/>
      <c r="L56" s="116"/>
      <c r="Q56" s="716"/>
      <c r="R56" s="717"/>
      <c r="S56" s="717"/>
      <c r="T56" s="717"/>
      <c r="U56" s="717"/>
      <c r="V56" s="718"/>
    </row>
    <row r="57" spans="1:22" ht="12.75" customHeight="1" thickBot="1">
      <c r="A57" s="436"/>
      <c r="B57" s="152"/>
      <c r="C57" s="7"/>
      <c r="D57" s="11"/>
      <c r="E57" s="11"/>
      <c r="F57" s="10"/>
      <c r="G57" s="10"/>
      <c r="H57" s="9"/>
      <c r="I57" s="9"/>
      <c r="J57" s="23"/>
      <c r="K57" s="154"/>
      <c r="L57" s="116"/>
      <c r="Q57" s="719"/>
      <c r="R57" s="720"/>
      <c r="S57" s="720"/>
      <c r="T57" s="720"/>
      <c r="U57" s="720"/>
      <c r="V57" s="721"/>
    </row>
    <row r="58" spans="1:22" ht="12.75" customHeight="1" thickBot="1">
      <c r="A58" s="435">
        <f>IF(G51="please select",0,IF(G51="No",1,IF(D58="Please Select",0,IF(H58="",0,1))))</f>
        <v>0</v>
      </c>
      <c r="B58" s="152"/>
      <c r="C58" s="32" t="s">
        <v>56</v>
      </c>
      <c r="D58" s="706" t="s">
        <v>76</v>
      </c>
      <c r="E58" s="673"/>
      <c r="F58" s="8" t="str">
        <f>IF(D58="please select",IF(G51="Yes","**",""),"")</f>
        <v/>
      </c>
      <c r="G58" s="14" t="s">
        <v>58</v>
      </c>
      <c r="H58" s="648"/>
      <c r="I58" s="677"/>
      <c r="J58" s="30" t="str">
        <f>IF(H58="",IF(G51="Yes","**",""),"")</f>
        <v/>
      </c>
      <c r="K58" s="154"/>
      <c r="L58" s="116"/>
    </row>
    <row r="59" spans="1:22" ht="12.75" customHeight="1">
      <c r="A59" s="436"/>
      <c r="B59" s="152"/>
      <c r="C59" s="7"/>
      <c r="D59" s="10"/>
      <c r="E59" s="10"/>
      <c r="H59" s="10"/>
      <c r="I59" s="10"/>
      <c r="J59" s="23"/>
      <c r="K59" s="154"/>
      <c r="L59" s="116"/>
    </row>
    <row r="60" spans="1:22" ht="12.75" customHeight="1" thickBot="1">
      <c r="A60" s="436"/>
      <c r="B60" s="152"/>
      <c r="C60" s="46" t="s">
        <v>57</v>
      </c>
      <c r="D60" s="16"/>
      <c r="E60" s="16"/>
      <c r="F60" s="16"/>
      <c r="G60" s="16"/>
      <c r="H60" s="5"/>
      <c r="I60" s="5"/>
      <c r="J60" s="26"/>
      <c r="K60" s="154"/>
      <c r="L60" s="116"/>
    </row>
    <row r="61" spans="1:22" ht="12.75" customHeight="1">
      <c r="A61" s="435">
        <f>IF(G51="please select",0,IF(G51="No",1,IF(D61="",0,1)))</f>
        <v>0</v>
      </c>
      <c r="B61" s="152"/>
      <c r="C61" s="32" t="s">
        <v>34</v>
      </c>
      <c r="D61" s="661"/>
      <c r="E61" s="666"/>
      <c r="F61" s="666"/>
      <c r="G61" s="667"/>
      <c r="H61" s="8" t="str">
        <f>IF(D61="",IF(G51="Yes","**",""),"")</f>
        <v/>
      </c>
      <c r="I61" s="5"/>
      <c r="J61" s="26"/>
      <c r="K61" s="154"/>
      <c r="L61" s="116"/>
    </row>
    <row r="62" spans="1:22" ht="12.75" customHeight="1">
      <c r="A62" s="436"/>
      <c r="B62" s="152"/>
      <c r="C62" s="32" t="s">
        <v>35</v>
      </c>
      <c r="D62" s="668"/>
      <c r="E62" s="669"/>
      <c r="F62" s="669"/>
      <c r="G62" s="670"/>
      <c r="H62" s="17"/>
      <c r="I62" s="5"/>
      <c r="J62" s="26"/>
      <c r="K62" s="154"/>
      <c r="L62" s="116"/>
    </row>
    <row r="63" spans="1:22" ht="12.75" customHeight="1" thickBot="1">
      <c r="A63" s="436"/>
      <c r="B63" s="152"/>
      <c r="C63" s="32" t="s">
        <v>36</v>
      </c>
      <c r="D63" s="645"/>
      <c r="E63" s="646"/>
      <c r="F63" s="646"/>
      <c r="G63" s="647"/>
      <c r="H63" s="17"/>
      <c r="I63" s="5"/>
      <c r="J63" s="26"/>
      <c r="K63" s="154"/>
      <c r="L63" s="116"/>
    </row>
    <row r="64" spans="1:22" ht="12.75" customHeight="1" thickBot="1">
      <c r="A64" s="436"/>
      <c r="B64" s="152"/>
      <c r="C64" s="46"/>
      <c r="D64" s="18"/>
      <c r="E64" s="18"/>
      <c r="F64" s="13"/>
      <c r="G64" s="13"/>
      <c r="H64" s="20"/>
      <c r="I64" s="20"/>
      <c r="J64" s="27"/>
      <c r="K64" s="154"/>
      <c r="L64" s="116"/>
    </row>
    <row r="65" spans="1:12" ht="12.75" customHeight="1" thickBot="1">
      <c r="A65" s="435">
        <f>IF(G51="please select",0,IF(G51="No",1,IF(D65="",0,1)))</f>
        <v>0</v>
      </c>
      <c r="B65" s="152"/>
      <c r="C65" s="32" t="s">
        <v>54</v>
      </c>
      <c r="D65" s="648"/>
      <c r="E65" s="649"/>
      <c r="F65" s="8" t="str">
        <f>IF(D65="",IF(G51="Yes","**",""),"")</f>
        <v/>
      </c>
      <c r="G65" s="14" t="s">
        <v>46</v>
      </c>
      <c r="H65" s="648"/>
      <c r="I65" s="665"/>
      <c r="J65" s="649"/>
      <c r="K65" s="154"/>
      <c r="L65" s="116"/>
    </row>
    <row r="66" spans="1:12" ht="12.75" customHeight="1" thickBot="1">
      <c r="A66" s="436"/>
      <c r="B66" s="152"/>
      <c r="C66" s="46"/>
      <c r="D66" s="22"/>
      <c r="E66" s="19"/>
      <c r="F66" s="6"/>
      <c r="G66" s="4"/>
      <c r="H66" s="21"/>
      <c r="I66" s="21"/>
      <c r="J66" s="28"/>
      <c r="K66" s="154"/>
      <c r="L66" s="116"/>
    </row>
    <row r="67" spans="1:12" ht="12.75" customHeight="1" thickBot="1">
      <c r="A67" s="435">
        <f>IF(G51="please select",0,IF(G51="No",1,IF(D67="",0,IF(H67="",0,1))))</f>
        <v>0</v>
      </c>
      <c r="B67" s="152"/>
      <c r="C67" s="32" t="s">
        <v>38</v>
      </c>
      <c r="D67" s="348"/>
      <c r="E67" s="8" t="str">
        <f>IF(D67="",IF(G51="Yes","**",""),"")</f>
        <v/>
      </c>
      <c r="F67" s="6"/>
      <c r="G67" s="14" t="s">
        <v>47</v>
      </c>
      <c r="H67" s="648"/>
      <c r="I67" s="665"/>
      <c r="J67" s="649"/>
      <c r="K67" s="155" t="str">
        <f>IF(H67="",IF(G51="Yes","**",""),"")</f>
        <v/>
      </c>
      <c r="L67" s="116"/>
    </row>
    <row r="68" spans="1:12" ht="12.75" customHeight="1" thickBot="1">
      <c r="A68" s="436"/>
      <c r="B68" s="152"/>
      <c r="C68" s="7"/>
      <c r="D68" s="11"/>
      <c r="E68" s="33">
        <f>IF(D69&lt;34000000,1,0)</f>
        <v>1</v>
      </c>
      <c r="H68" s="11"/>
      <c r="I68" s="11"/>
      <c r="J68" s="105">
        <f>IF(I69&lt;250,1,0)</f>
        <v>1</v>
      </c>
      <c r="K68" s="154"/>
      <c r="L68" s="116"/>
    </row>
    <row r="69" spans="1:12" ht="12.75" customHeight="1" thickBot="1">
      <c r="A69" s="435">
        <f>IF(G51="please select",0,IF(G51="No",1,IF(D69=0,0,IF(I69=0,0,1))))</f>
        <v>0</v>
      </c>
      <c r="B69" s="152"/>
      <c r="C69" s="704" t="s">
        <v>189</v>
      </c>
      <c r="D69" s="166">
        <v>0</v>
      </c>
      <c r="E69" s="8" t="str">
        <f>IF(D69=0,IF(G51="Yes","**",""),"")</f>
        <v/>
      </c>
      <c r="F69" s="702" t="s">
        <v>241</v>
      </c>
      <c r="G69" s="671"/>
      <c r="H69" s="671"/>
      <c r="I69" s="170"/>
      <c r="J69" s="30" t="str">
        <f>IF(I69=0,IF(G51="Yes","**",""),"")</f>
        <v/>
      </c>
      <c r="K69" s="154"/>
      <c r="L69" s="116"/>
    </row>
    <row r="70" spans="1:12" ht="12.75" customHeight="1" thickBot="1">
      <c r="A70" s="436"/>
      <c r="B70" s="152"/>
      <c r="C70" s="705"/>
      <c r="D70" s="11"/>
      <c r="F70" s="703"/>
      <c r="G70" s="674"/>
      <c r="H70" s="674"/>
      <c r="I70" s="11"/>
      <c r="J70" s="23"/>
      <c r="K70" s="154"/>
      <c r="L70" s="116"/>
    </row>
    <row r="71" spans="1:12" ht="12.75" customHeight="1" thickBot="1">
      <c r="A71" s="435">
        <f>IF(G51="please select",0,IF(G51="No",1,IF(D71="",0,IF(I71="",0,1))))</f>
        <v>0</v>
      </c>
      <c r="B71" s="152"/>
      <c r="C71" s="32" t="s">
        <v>125</v>
      </c>
      <c r="D71" s="167"/>
      <c r="E71" s="8" t="str">
        <f>IF(D71="",IF(G51="Yes","**",""),"")</f>
        <v/>
      </c>
      <c r="H71" s="14" t="s">
        <v>52</v>
      </c>
      <c r="I71" s="353"/>
      <c r="J71" s="30" t="str">
        <f>IF(I71="",IF(G51="Yes","**",""),"")</f>
        <v/>
      </c>
      <c r="K71" s="154"/>
      <c r="L71" s="116"/>
    </row>
    <row r="72" spans="1:12" ht="12.75" customHeight="1">
      <c r="A72" s="385"/>
      <c r="B72" s="152"/>
      <c r="C72" s="32"/>
      <c r="D72" s="77"/>
      <c r="E72" s="8"/>
      <c r="F72" s="4"/>
      <c r="G72" s="14"/>
      <c r="H72" s="78"/>
      <c r="I72" s="79"/>
      <c r="J72" s="30"/>
      <c r="K72" s="156"/>
      <c r="L72" s="116"/>
    </row>
    <row r="73" spans="1:12" ht="15.95" customHeight="1">
      <c r="A73" s="385"/>
      <c r="B73" s="294"/>
      <c r="C73" s="663" t="s">
        <v>336</v>
      </c>
      <c r="D73" s="663"/>
      <c r="E73" s="663"/>
      <c r="F73" s="663"/>
      <c r="G73" s="663"/>
      <c r="H73" s="663"/>
      <c r="I73" s="663"/>
      <c r="J73" s="663"/>
      <c r="K73" s="664"/>
      <c r="L73" s="116"/>
    </row>
    <row r="74" spans="1:12" ht="12.75" customHeight="1" thickBot="1">
      <c r="A74" s="385"/>
      <c r="B74" s="152"/>
      <c r="C74" s="7"/>
      <c r="D74" s="10"/>
      <c r="G74" s="9"/>
      <c r="H74" s="11"/>
      <c r="I74" s="11"/>
      <c r="J74" s="23"/>
      <c r="K74" s="154"/>
      <c r="L74" s="116"/>
    </row>
    <row r="75" spans="1:12" ht="12.75" customHeight="1" thickBot="1">
      <c r="A75" s="385">
        <f>IF(H75="please select",0,1)</f>
        <v>0</v>
      </c>
      <c r="B75" s="152"/>
      <c r="C75" s="671" t="s">
        <v>126</v>
      </c>
      <c r="D75" s="671"/>
      <c r="E75" s="671"/>
      <c r="F75" s="671"/>
      <c r="G75" s="671"/>
      <c r="H75" s="672" t="s">
        <v>76</v>
      </c>
      <c r="I75" s="673"/>
      <c r="J75" s="8" t="str">
        <f>IF(H75="please select","**","")</f>
        <v>**</v>
      </c>
      <c r="K75" s="154"/>
      <c r="L75" s="116"/>
    </row>
    <row r="76" spans="1:12" ht="12.75" customHeight="1">
      <c r="A76" s="385"/>
      <c r="B76" s="152"/>
      <c r="C76" s="674"/>
      <c r="D76" s="674"/>
      <c r="E76" s="674"/>
      <c r="F76" s="674"/>
      <c r="G76" s="674"/>
      <c r="H76" s="10"/>
      <c r="I76" s="43"/>
      <c r="J76" s="23"/>
      <c r="K76" s="154"/>
      <c r="L76" s="116"/>
    </row>
    <row r="77" spans="1:12" ht="12.75" customHeight="1">
      <c r="A77" s="385"/>
      <c r="B77" s="152"/>
      <c r="C77" s="675" t="s">
        <v>212</v>
      </c>
      <c r="D77" s="675"/>
      <c r="E77" s="675"/>
      <c r="F77" s="675"/>
      <c r="G77" s="676"/>
      <c r="H77" s="10"/>
      <c r="I77" s="43"/>
      <c r="J77" s="23"/>
      <c r="K77" s="154"/>
      <c r="L77" s="116"/>
    </row>
    <row r="78" spans="1:12" ht="12.75" customHeight="1">
      <c r="A78" s="385"/>
      <c r="B78" s="152"/>
      <c r="C78" s="7"/>
      <c r="D78" s="10"/>
      <c r="E78" s="10"/>
      <c r="H78" s="10"/>
      <c r="I78" s="10"/>
      <c r="J78" s="23"/>
      <c r="K78" s="154"/>
      <c r="L78" s="116"/>
    </row>
    <row r="79" spans="1:12" ht="12.75" customHeight="1" thickBot="1">
      <c r="A79" s="385"/>
      <c r="B79" s="152"/>
      <c r="C79" s="46" t="s">
        <v>53</v>
      </c>
      <c r="D79" s="16"/>
      <c r="E79" s="16"/>
      <c r="F79" s="16"/>
      <c r="G79" s="16"/>
      <c r="H79" s="5"/>
      <c r="I79" s="5"/>
      <c r="J79" s="26"/>
      <c r="K79" s="154"/>
      <c r="L79" s="116"/>
    </row>
    <row r="80" spans="1:12" ht="12.75" customHeight="1">
      <c r="A80" s="385">
        <f>IF(H75="please select",0,IF(H75="Yes",1,IF(D80="",0,1)))</f>
        <v>0</v>
      </c>
      <c r="B80" s="152"/>
      <c r="C80" s="32" t="s">
        <v>34</v>
      </c>
      <c r="D80" s="661"/>
      <c r="E80" s="666"/>
      <c r="F80" s="666"/>
      <c r="G80" s="667"/>
      <c r="H80" s="8" t="str">
        <f>IF(D80="",IF(H75="No","**",""),"")</f>
        <v/>
      </c>
      <c r="I80" s="5"/>
      <c r="J80" s="26"/>
      <c r="K80" s="154"/>
      <c r="L80" s="116"/>
    </row>
    <row r="81" spans="1:12" ht="12.75" customHeight="1">
      <c r="A81" s="385"/>
      <c r="B81" s="152"/>
      <c r="C81" s="32" t="s">
        <v>35</v>
      </c>
      <c r="D81" s="668"/>
      <c r="E81" s="669"/>
      <c r="F81" s="669"/>
      <c r="G81" s="670"/>
      <c r="H81" s="17"/>
      <c r="I81" s="5"/>
      <c r="J81" s="26"/>
      <c r="K81" s="154"/>
      <c r="L81" s="116"/>
    </row>
    <row r="82" spans="1:12" ht="12.75" customHeight="1" thickBot="1">
      <c r="A82" s="385"/>
      <c r="B82" s="152"/>
      <c r="C82" s="32" t="s">
        <v>36</v>
      </c>
      <c r="D82" s="645"/>
      <c r="E82" s="646"/>
      <c r="F82" s="646"/>
      <c r="G82" s="647"/>
      <c r="H82" s="17"/>
      <c r="I82" s="5"/>
      <c r="J82" s="26"/>
      <c r="K82" s="154"/>
      <c r="L82" s="116"/>
    </row>
    <row r="83" spans="1:12" ht="12.75" customHeight="1" thickBot="1">
      <c r="A83" s="385"/>
      <c r="B83" s="152"/>
      <c r="C83" s="46"/>
      <c r="D83" s="18"/>
      <c r="E83" s="18"/>
      <c r="F83" s="13"/>
      <c r="G83" s="13"/>
      <c r="H83" s="20"/>
      <c r="I83" s="20"/>
      <c r="J83" s="27"/>
      <c r="K83" s="154"/>
      <c r="L83" s="116"/>
    </row>
    <row r="84" spans="1:12" ht="12.75" customHeight="1" thickBot="1">
      <c r="A84" s="385">
        <f>IF(H75="please select",0,IF(H75="Yes",1,IF(D84="",0,1)))</f>
        <v>0</v>
      </c>
      <c r="B84" s="152"/>
      <c r="C84" s="32" t="s">
        <v>54</v>
      </c>
      <c r="D84" s="648"/>
      <c r="E84" s="649"/>
      <c r="F84" s="8" t="str">
        <f>IF(D84="",IF(H75="No","**",""),"")</f>
        <v/>
      </c>
      <c r="G84" s="14" t="s">
        <v>46</v>
      </c>
      <c r="H84" s="648"/>
      <c r="I84" s="665"/>
      <c r="J84" s="649"/>
      <c r="K84" s="154"/>
      <c r="L84" s="116"/>
    </row>
    <row r="85" spans="1:12" ht="12.75" customHeight="1" thickBot="1">
      <c r="A85" s="385"/>
      <c r="B85" s="152"/>
      <c r="C85" s="46"/>
      <c r="D85" s="22"/>
      <c r="E85" s="19"/>
      <c r="F85" s="6"/>
      <c r="G85" s="4"/>
      <c r="H85" s="21"/>
      <c r="I85" s="21"/>
      <c r="J85" s="28"/>
      <c r="K85" s="154"/>
      <c r="L85" s="116"/>
    </row>
    <row r="86" spans="1:12" ht="12.75" customHeight="1" thickBot="1">
      <c r="A86" s="385">
        <f>IF(H75="please select",0,IF(H75="Yes",1,IF(D86="",0,IF(H86="",0,1))))</f>
        <v>0</v>
      </c>
      <c r="B86" s="152"/>
      <c r="C86" s="32" t="s">
        <v>38</v>
      </c>
      <c r="D86" s="348"/>
      <c r="E86" s="8" t="str">
        <f>IF(D86="",IF(H75="No","**",""),"")</f>
        <v/>
      </c>
      <c r="G86" s="14" t="s">
        <v>47</v>
      </c>
      <c r="H86" s="648"/>
      <c r="I86" s="665"/>
      <c r="J86" s="649"/>
      <c r="K86" s="155" t="str">
        <f>IF(H86="",IF(H75="No","**",""),"")</f>
        <v/>
      </c>
      <c r="L86" s="116"/>
    </row>
    <row r="87" spans="1:12" ht="15.95" customHeight="1" thickBot="1">
      <c r="A87" s="385"/>
      <c r="B87" s="157"/>
      <c r="C87" s="158"/>
      <c r="D87" s="159"/>
      <c r="E87" s="160"/>
      <c r="F87" s="160"/>
      <c r="G87" s="160"/>
      <c r="H87" s="159"/>
      <c r="I87" s="159"/>
      <c r="J87" s="161"/>
      <c r="K87" s="162"/>
      <c r="L87" s="116"/>
    </row>
    <row r="88" spans="1:12" ht="12.75" customHeight="1" thickTop="1">
      <c r="B88" s="43"/>
      <c r="C88" s="10"/>
      <c r="D88" s="10"/>
      <c r="E88" s="10"/>
      <c r="F88" s="10"/>
      <c r="G88" s="10"/>
      <c r="H88" s="10"/>
      <c r="I88" s="10"/>
      <c r="J88" s="10"/>
      <c r="K88" s="10"/>
    </row>
  </sheetData>
  <sheetProtection selectLockedCells="1"/>
  <mergeCells count="54">
    <mergeCell ref="D21:G21"/>
    <mergeCell ref="H47:I47"/>
    <mergeCell ref="C53:G53"/>
    <mergeCell ref="H15:J15"/>
    <mergeCell ref="D16:E16"/>
    <mergeCell ref="H35:I35"/>
    <mergeCell ref="D6:H7"/>
    <mergeCell ref="D28:G33"/>
    <mergeCell ref="Q9:V12"/>
    <mergeCell ref="F69:H70"/>
    <mergeCell ref="C69:C70"/>
    <mergeCell ref="D65:E65"/>
    <mergeCell ref="H65:J65"/>
    <mergeCell ref="H67:J67"/>
    <mergeCell ref="D61:G61"/>
    <mergeCell ref="D58:E58"/>
    <mergeCell ref="H58:I58"/>
    <mergeCell ref="C49:K49"/>
    <mergeCell ref="E54:G54"/>
    <mergeCell ref="H54:J54"/>
    <mergeCell ref="C52:J52"/>
    <mergeCell ref="Q54:V57"/>
    <mergeCell ref="H86:J86"/>
    <mergeCell ref="D82:G82"/>
    <mergeCell ref="D84:E84"/>
    <mergeCell ref="D20:G20"/>
    <mergeCell ref="H84:J84"/>
    <mergeCell ref="D62:G62"/>
    <mergeCell ref="C51:E51"/>
    <mergeCell ref="D63:G63"/>
    <mergeCell ref="H75:I75"/>
    <mergeCell ref="C75:G76"/>
    <mergeCell ref="D81:G81"/>
    <mergeCell ref="C77:G77"/>
    <mergeCell ref="C73:K73"/>
    <mergeCell ref="D80:G80"/>
    <mergeCell ref="H38:I38"/>
    <mergeCell ref="D56:G56"/>
    <mergeCell ref="Q1:S1"/>
    <mergeCell ref="H9:J9"/>
    <mergeCell ref="D35:E36"/>
    <mergeCell ref="H40:I40"/>
    <mergeCell ref="H45:I45"/>
    <mergeCell ref="D22:G22"/>
    <mergeCell ref="D24:E24"/>
    <mergeCell ref="H26:J26"/>
    <mergeCell ref="D13:G13"/>
    <mergeCell ref="H16:J16"/>
    <mergeCell ref="H1:K1"/>
    <mergeCell ref="H17:J17"/>
    <mergeCell ref="D17:E17"/>
    <mergeCell ref="D15:E15"/>
    <mergeCell ref="C11:K11"/>
    <mergeCell ref="H24:J24"/>
  </mergeCells>
  <phoneticPr fontId="0" type="noConversion"/>
  <conditionalFormatting sqref="F2 I2">
    <cfRule type="cellIs" dxfId="226" priority="7" stopIfTrue="1" operator="equal">
      <formula>"Complete"</formula>
    </cfRule>
    <cfRule type="cellIs" dxfId="225" priority="8" stopIfTrue="1" operator="equal">
      <formula>"Incomplete"</formula>
    </cfRule>
  </conditionalFormatting>
  <conditionalFormatting sqref="H9:J9">
    <cfRule type="containsText" dxfId="224" priority="5" stopIfTrue="1" operator="containsText" text="Please Select">
      <formula>NOT(ISERROR(SEARCH("Please Select",H9)))</formula>
    </cfRule>
    <cfRule type="expression" dxfId="223" priority="6" stopIfTrue="1">
      <formula>$O$52=2</formula>
    </cfRule>
  </conditionalFormatting>
  <conditionalFormatting sqref="H54:J54">
    <cfRule type="containsText" dxfId="222" priority="1" stopIfTrue="1" operator="containsText" text="Unknown">
      <formula>NOT(ISERROR(SEARCH("Unknown",H54)))</formula>
    </cfRule>
    <cfRule type="expression" dxfId="221" priority="4" stopIfTrue="1">
      <formula>$C$54&lt;&gt;"Definition is incorrect"</formula>
    </cfRule>
  </conditionalFormatting>
  <conditionalFormatting sqref="H53 C54 C56:J71">
    <cfRule type="expression" dxfId="220" priority="3" stopIfTrue="1">
      <formula>$G$51&lt;&gt;"yes"</formula>
    </cfRule>
  </conditionalFormatting>
  <conditionalFormatting sqref="C77:J86">
    <cfRule type="expression" dxfId="219" priority="2" stopIfTrue="1">
      <formula>$H$75&lt;&gt;"No"</formula>
    </cfRule>
  </conditionalFormatting>
  <dataValidations xWindow="1000" yWindow="622" count="24">
    <dataValidation type="list" allowBlank="1" showInputMessage="1" showErrorMessage="1" sqref="C54" xr:uid="{00000000-0002-0000-0200-000000000000}">
      <formula1>"Please select, Definition is correct, Definition is incorrect"</formula1>
    </dataValidation>
    <dataValidation allowBlank="1" showInputMessage="1" showErrorMessage="1" promptTitle="SIC code" prompt="All organisations have a SIC code.  SIC stands for Standard Industry Classification._x000a__x000a_A list of all possible valid 2003 SIC Codes is provided at the end of this workbook." sqref="I71" xr:uid="{00000000-0002-0000-0200-000001000000}"/>
    <dataValidation type="whole" allowBlank="1" showInputMessage="1" showErrorMessage="1" promptTitle="Turnover/Forecast Turnover" prompt="If you are a newly established company, enter your forecast turnover for the 12 months ending with your next financial year end." sqref="D40:D41" xr:uid="{00000000-0002-0000-0200-000002000000}">
      <formula1>0</formula1>
      <formula2>999999999999999</formula2>
    </dataValidation>
    <dataValidation allowBlank="1" showInputMessage="1" showErrorMessage="1" promptTitle="SIC code" prompt="SIC stands for Standard Industry Classification. Please use the 2007 code._x000a_All organisations have a SIC code._x000a_A list of all possible valid 2007 SIC Codes is provided in the link below" sqref="H47:I47" xr:uid="{00000000-0002-0000-0200-000003000000}"/>
    <dataValidation type="whole" allowBlank="1" showInputMessage="1" showErrorMessage="1" sqref="H41:I42" xr:uid="{00000000-0002-0000-0200-000004000000}">
      <formula1>0</formula1>
      <formula2>9999999999</formula2>
    </dataValidation>
    <dataValidation type="list" allowBlank="1" showInputMessage="1" showErrorMessage="1" sqref="H36:I36" xr:uid="{00000000-0002-0000-0200-000005000000}">
      <formula1>$M$30:$M$33</formula1>
    </dataValidation>
    <dataValidation allowBlank="1" showInputMessage="1" showErrorMessage="1" promptTitle="Main business activities" prompt="Please describe the nature of your organisation and the main business or commercial activities it carries out." sqref="D28" xr:uid="{00000000-0002-0000-0200-000006000000}"/>
    <dataValidation type="list" allowBlank="1" showInputMessage="1" showErrorMessage="1" sqref="D72 D47" xr:uid="{00000000-0002-0000-0200-000007000000}">
      <formula1>$L$11:$L$23</formula1>
    </dataValidation>
    <dataValidation allowBlank="1" showInputMessage="1" showErrorMessage="1" promptTitle="SIC code" prompt="SIC stands for Standard Industry Classification. Please use the 2003 code._x000a_All organisations have a SIC code." sqref="H72:I72" xr:uid="{00000000-0002-0000-0200-000008000000}"/>
    <dataValidation type="list" allowBlank="1" showInputMessage="1" showErrorMessage="1" sqref="H75 G51" xr:uid="{00000000-0002-0000-0200-000009000000}">
      <formula1>$V$51:$V$53</formula1>
    </dataValidation>
    <dataValidation type="whole" allowBlank="1" showInputMessage="1" showErrorMessage="1" sqref="D45 D71" xr:uid="{00000000-0002-0000-0200-00000A000000}">
      <formula1>1990</formula1>
      <formula2>2019</formula2>
    </dataValidation>
    <dataValidation type="list" allowBlank="1" showInputMessage="1" showErrorMessage="1" promptTitle="Role in Project" prompt="Please tell us what your role is in the project._x000a__x000a_Please remember that a project can only have one leader!_x000a_" sqref="E9" xr:uid="{00000000-0002-0000-0200-00000B000000}">
      <formula1>$I$3:$I$5</formula1>
    </dataValidation>
    <dataValidation allowBlank="1" showInputMessage="1" showErrorMessage="1" promptTitle="Project title" prompt="This should be the same as that provided on the application form" sqref="D6" xr:uid="{00000000-0002-0000-0200-00000C000000}"/>
    <dataValidation allowBlank="1" showInputMessage="1" showErrorMessage="1" promptTitle="Applicant/TP Number" prompt="This should be the same as entered on the application form and was provided to the lead partner when they registered their intention to submit an application." sqref="D4" xr:uid="{00000000-0002-0000-0200-00000D000000}"/>
    <dataValidation type="whole" allowBlank="1" showInputMessage="1" showErrorMessage="1" promptTitle="Staff Employed by Entire Group" prompt="This should include ALL staff employed by the Group that owns the applicant organisation._x000a__x000a_Include staff employed by the applicant organisation." sqref="I69" xr:uid="{00000000-0002-0000-0200-00000E000000}">
      <formula1>0</formula1>
      <formula2>999999999999999</formula2>
    </dataValidation>
    <dataValidation type="whole" allowBlank="1" showInputMessage="1" showErrorMessage="1" promptTitle="Turnover of Entire Group" prompt="This should equal TOTAL Consolidated Group Turnover, ie turnover of all group companies consolidated using standard accounting principals._x000a__x000a_This should include the turnover of the applicant organisation." sqref="D69" xr:uid="{00000000-0002-0000-0200-00000F000000}">
      <formula1>0</formula1>
      <formula2>999999999999999</formula2>
    </dataValidation>
    <dataValidation allowBlank="1" showInputMessage="1" showErrorMessage="1" prompt="Please enter the full legal name of your organisation as this will be used in any official Offer Letter that may be issued." sqref="D13:G13" xr:uid="{00000000-0002-0000-0200-000010000000}"/>
    <dataValidation type="list" allowBlank="1" showInputMessage="1" showErrorMessage="1" sqref="D58:E58" xr:uid="{00000000-0002-0000-0200-000011000000}">
      <formula1>$M$3:$M$26</formula1>
    </dataValidation>
    <dataValidation type="list" allowBlank="1" showInputMessage="1" showErrorMessage="1" sqref="H9:J9" xr:uid="{00000000-0002-0000-0200-000012000000}">
      <formula1>$N$3:$N$7</formula1>
    </dataValidation>
    <dataValidation type="list" allowBlank="1" showInputMessage="1" showErrorMessage="1" sqref="H54:J54" xr:uid="{00000000-0002-0000-0200-000013000000}">
      <formula1>"Please Select, Micro, Small, Medium, Large, Eligible for 100% Funding, Unknown"</formula1>
    </dataValidation>
    <dataValidation type="whole" allowBlank="1" showInputMessage="1" showErrorMessage="1" sqref="H43" xr:uid="{00000000-0002-0000-0200-000014000000}">
      <formula1>0</formula1>
      <formula2>5000</formula2>
    </dataValidation>
    <dataValidation type="whole" allowBlank="1" showInputMessage="1" showErrorMessage="1" promptTitle="Actual/Expected number of Staff" prompt="If you are a newly established company, enter your forecast Staff number_x000a_" sqref="H40:I40" xr:uid="{00000000-0002-0000-0200-000015000000}">
      <formula1>0</formula1>
      <formula2>9999999999</formula2>
    </dataValidation>
    <dataValidation type="list" allowBlank="1" showInputMessage="1" showErrorMessage="1" promptTitle="Pre Startup/startup organisation" prompt="If your organisation is not able to supply any of the information below due to it not being fully established.  Please state best estimates where appropriate and type &quot;to be confirmed&quot; elsewhere." sqref="H35:I35" xr:uid="{00000000-0002-0000-0200-000016000000}">
      <formula1>$M$30:$M$33</formula1>
    </dataValidation>
    <dataValidation type="list" allowBlank="1" showInputMessage="1" showErrorMessage="1" sqref="D35:E36" xr:uid="{00000000-0002-0000-0200-000017000000}">
      <formula1>$M$3:$M$27</formula1>
    </dataValidation>
  </dataValidations>
  <hyperlinks>
    <hyperlink ref="H48" r:id="rId1" xr:uid="{00000000-0004-0000-0200-000000000000}"/>
    <hyperlink ref="H53" r:id="rId2" display="Click here for EC definitions on company size" xr:uid="{00000000-0004-0000-0200-000001000000}"/>
  </hyperlinks>
  <printOptions horizontalCentered="1"/>
  <pageMargins left="0.19685039370078741" right="0.19685039370078741" top="0.47244094488188981" bottom="0.19685039370078741" header="0" footer="0"/>
  <pageSetup paperSize="9" scale="64" orientation="portrait" r:id="rId3"/>
  <headerFooter alignWithMargins="0"/>
  <ignoredErrors>
    <ignoredError sqref="H53" unlockedFormula="1"/>
  </ignoredErrors>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J13"/>
  <sheetViews>
    <sheetView showGridLines="0" workbookViewId="0">
      <selection activeCell="C1" sqref="C1"/>
    </sheetView>
  </sheetViews>
  <sheetFormatPr defaultRowHeight="12.75"/>
  <cols>
    <col min="1" max="1" width="2.85546875" style="458" customWidth="1"/>
    <col min="2" max="2" width="2.85546875" customWidth="1"/>
    <col min="3" max="3" width="41.140625" customWidth="1"/>
    <col min="4" max="8" width="16.42578125" customWidth="1"/>
    <col min="9" max="9" width="4.140625" customWidth="1"/>
    <col min="10" max="10" width="9.140625" style="458" customWidth="1"/>
  </cols>
  <sheetData>
    <row r="1" spans="1:10" ht="16.5" thickBot="1">
      <c r="A1" s="457"/>
      <c r="B1" s="42"/>
      <c r="C1" s="96" t="s">
        <v>425</v>
      </c>
      <c r="D1" s="9"/>
      <c r="E1" s="9"/>
      <c r="F1" s="9"/>
      <c r="G1" s="9"/>
      <c r="H1" s="602"/>
      <c r="I1" s="602"/>
      <c r="J1" s="602"/>
    </row>
    <row r="2" spans="1:10" ht="18.75" thickTop="1">
      <c r="A2" s="385">
        <f>IF(SUM(A4:A89)=5,1,0)</f>
        <v>0</v>
      </c>
      <c r="B2" s="289"/>
      <c r="C2" s="290" t="s">
        <v>374</v>
      </c>
      <c r="D2" s="291"/>
      <c r="E2" s="292" t="s">
        <v>18</v>
      </c>
      <c r="F2" s="295" t="str">
        <f>IF(A2=1,"Complete","Incomplete")</f>
        <v>Incomplete</v>
      </c>
      <c r="G2" s="292" t="s">
        <v>282</v>
      </c>
      <c r="H2" s="295" t="str">
        <f>'Form status'!F38</f>
        <v>Incomplete</v>
      </c>
      <c r="I2" s="293"/>
    </row>
    <row r="3" spans="1:10" ht="13.5" thickBot="1">
      <c r="A3" s="385"/>
      <c r="B3" s="152"/>
      <c r="C3" s="44"/>
      <c r="D3" s="9"/>
      <c r="E3" s="9"/>
      <c r="F3" s="9"/>
      <c r="G3" s="9"/>
      <c r="H3" s="94"/>
      <c r="I3" s="153"/>
    </row>
    <row r="4" spans="1:10" ht="24.75" thickBot="1">
      <c r="A4" s="385"/>
      <c r="B4" s="152"/>
      <c r="C4" s="459"/>
      <c r="D4" s="466" t="s">
        <v>370</v>
      </c>
      <c r="E4" s="467" t="s">
        <v>371</v>
      </c>
      <c r="F4" s="467" t="s">
        <v>372</v>
      </c>
      <c r="G4" s="467" t="s">
        <v>373</v>
      </c>
      <c r="H4" s="468" t="s">
        <v>375</v>
      </c>
      <c r="I4" s="154"/>
    </row>
    <row r="5" spans="1:10" ht="15">
      <c r="A5" s="385">
        <f>IF(J5=5,1,0)</f>
        <v>0</v>
      </c>
      <c r="B5" s="152"/>
      <c r="C5" s="463" t="s">
        <v>376</v>
      </c>
      <c r="D5" s="470"/>
      <c r="E5" s="471"/>
      <c r="F5" s="471"/>
      <c r="G5" s="471"/>
      <c r="H5" s="472"/>
      <c r="I5" s="469" t="str">
        <f>IF(J5=5,"","**")</f>
        <v>**</v>
      </c>
      <c r="J5" s="462">
        <f>COUNTA(D5:H5)</f>
        <v>0</v>
      </c>
    </row>
    <row r="6" spans="1:10" ht="15">
      <c r="A6" s="385">
        <f>IF(J6=5,1,0)</f>
        <v>0</v>
      </c>
      <c r="B6" s="152"/>
      <c r="C6" s="464" t="s">
        <v>379</v>
      </c>
      <c r="D6" s="473"/>
      <c r="E6" s="474"/>
      <c r="F6" s="474"/>
      <c r="G6" s="474"/>
      <c r="H6" s="475"/>
      <c r="I6" s="469" t="str">
        <f>IF(J6=5,"","**")</f>
        <v>**</v>
      </c>
      <c r="J6" s="462">
        <f>COUNTA(D6:H6)</f>
        <v>0</v>
      </c>
    </row>
    <row r="7" spans="1:10" ht="15">
      <c r="A7" s="385">
        <f>IF(J7=5,1,0)</f>
        <v>0</v>
      </c>
      <c r="B7" s="152"/>
      <c r="C7" s="464" t="s">
        <v>380</v>
      </c>
      <c r="D7" s="473"/>
      <c r="E7" s="474"/>
      <c r="F7" s="474"/>
      <c r="G7" s="474"/>
      <c r="H7" s="475"/>
      <c r="I7" s="469" t="str">
        <f>IF(J7=5,"","**")</f>
        <v>**</v>
      </c>
      <c r="J7" s="462">
        <f>COUNTA(D7:H7)</f>
        <v>0</v>
      </c>
    </row>
    <row r="8" spans="1:10" ht="15">
      <c r="A8" s="385">
        <f>IF(J8=5,1,0)</f>
        <v>0</v>
      </c>
      <c r="B8" s="152"/>
      <c r="C8" s="464" t="s">
        <v>377</v>
      </c>
      <c r="D8" s="478"/>
      <c r="E8" s="479"/>
      <c r="F8" s="479"/>
      <c r="G8" s="479"/>
      <c r="H8" s="475"/>
      <c r="I8" s="469" t="str">
        <f>IF(J8=5,"","**")</f>
        <v>**</v>
      </c>
      <c r="J8" s="462">
        <f>COUNTA(D8:H8)</f>
        <v>0</v>
      </c>
    </row>
    <row r="9" spans="1:10" ht="15">
      <c r="A9" s="385"/>
      <c r="B9" s="152"/>
      <c r="C9" s="477" t="s">
        <v>378</v>
      </c>
      <c r="D9" s="485">
        <f>D5*D8</f>
        <v>0</v>
      </c>
      <c r="E9" s="484">
        <f>E5*E8</f>
        <v>0</v>
      </c>
      <c r="F9" s="481">
        <f>F5*F8</f>
        <v>0</v>
      </c>
      <c r="G9" s="481">
        <f>G5*G8</f>
        <v>0</v>
      </c>
      <c r="H9" s="480">
        <f>H8</f>
        <v>0</v>
      </c>
      <c r="I9" s="469"/>
      <c r="J9" s="462"/>
    </row>
    <row r="10" spans="1:10" ht="15.75" thickBot="1">
      <c r="A10" s="385">
        <f>IF(J10=5,1,0)</f>
        <v>0</v>
      </c>
      <c r="B10" s="152"/>
      <c r="C10" s="465" t="s">
        <v>381</v>
      </c>
      <c r="D10" s="482"/>
      <c r="E10" s="483"/>
      <c r="F10" s="483"/>
      <c r="G10" s="483"/>
      <c r="H10" s="476"/>
      <c r="I10" s="469" t="str">
        <f>IF(J10=5,"","**")</f>
        <v>**</v>
      </c>
      <c r="J10" s="462">
        <f>COUNTA(D10:H10)</f>
        <v>0</v>
      </c>
    </row>
    <row r="11" spans="1:10" ht="13.5" thickBot="1">
      <c r="A11" s="385"/>
      <c r="B11" s="157"/>
      <c r="C11" s="460"/>
      <c r="D11" s="159"/>
      <c r="E11" s="159"/>
      <c r="F11" s="159"/>
      <c r="G11" s="159"/>
      <c r="H11" s="461"/>
      <c r="I11" s="162"/>
    </row>
    <row r="12" spans="1:10" ht="13.5" thickTop="1">
      <c r="A12" s="462"/>
    </row>
    <row r="13" spans="1:10">
      <c r="A13" s="462"/>
    </row>
  </sheetData>
  <sheetProtection selectLockedCells="1"/>
  <mergeCells count="1">
    <mergeCell ref="H1:J1"/>
  </mergeCells>
  <conditionalFormatting sqref="F2 H2">
    <cfRule type="cellIs" dxfId="218" priority="3" stopIfTrue="1" operator="equal">
      <formula>"Complete"</formula>
    </cfRule>
    <cfRule type="cellIs" dxfId="217" priority="4" stopIfTrue="1" operator="equal">
      <formula>"Incomplete"</formula>
    </cfRule>
  </conditionalFormatting>
  <pageMargins left="0.7" right="0.7" top="0.75" bottom="0.75" header="0.3" footer="0.3"/>
  <pageSetup paperSize="0" orientation="portrait" horizontalDpi="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2"/>
  <sheetViews>
    <sheetView workbookViewId="0">
      <pane ySplit="2" topLeftCell="A3" activePane="bottomLeft" state="frozen"/>
      <selection activeCell="J27" sqref="J27"/>
      <selection pane="bottomLeft" activeCell="H5" sqref="H5"/>
    </sheetView>
  </sheetViews>
  <sheetFormatPr defaultColWidth="9.140625" defaultRowHeight="12.75"/>
  <cols>
    <col min="1" max="1" width="3.42578125" style="381" customWidth="1"/>
    <col min="2" max="2" width="3.42578125" style="37" customWidth="1"/>
    <col min="3" max="3" width="23.5703125" style="37" customWidth="1"/>
    <col min="4" max="4" width="9.140625" style="37"/>
    <col min="5" max="5" width="4.42578125" style="37" customWidth="1"/>
    <col min="6" max="6" width="7.85546875" style="37" customWidth="1"/>
    <col min="7" max="7" width="3.5703125" style="37" customWidth="1"/>
    <col min="8" max="8" width="12.85546875" style="37" customWidth="1"/>
    <col min="9" max="9" width="3.5703125" style="37" customWidth="1"/>
    <col min="10" max="10" width="15.5703125" style="37" customWidth="1"/>
    <col min="11" max="11" width="3.5703125" style="37" customWidth="1"/>
    <col min="12" max="12" width="11" style="37" customWidth="1"/>
    <col min="13" max="13" width="3.5703125" style="37" customWidth="1"/>
    <col min="14" max="14" width="15.5703125" style="37" customWidth="1"/>
    <col min="15" max="15" width="3.5703125" style="37" customWidth="1"/>
    <col min="16" max="16" width="12.85546875" style="37" customWidth="1"/>
    <col min="17" max="17" width="3.5703125" style="37" customWidth="1"/>
    <col min="18" max="18" width="3.42578125" style="37" customWidth="1"/>
    <col min="19" max="16384" width="9.140625" style="37"/>
  </cols>
  <sheetData>
    <row r="1" spans="1:17" ht="15.95" customHeight="1" thickBot="1">
      <c r="C1" s="96" t="s">
        <v>202</v>
      </c>
      <c r="N1" s="602" t="s">
        <v>161</v>
      </c>
      <c r="O1" s="602"/>
      <c r="P1" s="602"/>
      <c r="Q1" s="602"/>
    </row>
    <row r="2" spans="1:17" ht="30" customHeight="1" thickTop="1">
      <c r="A2" s="381">
        <f>IF(SUM(A4:A20)=8,1,0)</f>
        <v>1</v>
      </c>
      <c r="B2" s="296"/>
      <c r="C2" s="297" t="s">
        <v>88</v>
      </c>
      <c r="D2" s="298"/>
      <c r="E2" s="298"/>
      <c r="F2" s="298"/>
      <c r="G2" s="298"/>
      <c r="H2" s="299" t="s">
        <v>18</v>
      </c>
      <c r="I2" s="300" t="str">
        <f>IF(A2=1,"Complete","Incomplete")</f>
        <v>Complete</v>
      </c>
      <c r="J2" s="299"/>
      <c r="K2" s="301"/>
      <c r="L2" s="299" t="s">
        <v>19</v>
      </c>
      <c r="M2" s="300" t="str">
        <f>'Form status'!F38</f>
        <v>Incomplete</v>
      </c>
      <c r="N2" s="298"/>
      <c r="O2" s="298"/>
      <c r="P2" s="298"/>
      <c r="Q2" s="302"/>
    </row>
    <row r="3" spans="1:17">
      <c r="B3" s="128"/>
      <c r="C3" s="39"/>
      <c r="D3" s="39"/>
      <c r="E3" s="39"/>
      <c r="F3" s="39"/>
      <c r="G3" s="39"/>
      <c r="H3" s="39"/>
      <c r="I3" s="39"/>
      <c r="J3" s="50" t="s">
        <v>76</v>
      </c>
      <c r="K3" s="39"/>
      <c r="L3" s="39"/>
      <c r="M3" s="39"/>
      <c r="N3" s="39"/>
      <c r="O3" s="39"/>
      <c r="P3" s="39"/>
      <c r="Q3" s="129"/>
    </row>
    <row r="4" spans="1:17" ht="13.5" thickBot="1">
      <c r="B4" s="128"/>
      <c r="C4" s="598" t="s">
        <v>237</v>
      </c>
      <c r="D4" s="598"/>
      <c r="E4" s="598"/>
      <c r="F4" s="598"/>
      <c r="G4" s="598"/>
      <c r="H4" s="127">
        <f>IF(H5="yes",1,0)</f>
        <v>0</v>
      </c>
      <c r="I4" s="39"/>
      <c r="J4" s="50" t="s">
        <v>89</v>
      </c>
      <c r="K4" s="39"/>
      <c r="L4" s="39"/>
      <c r="M4" s="39"/>
      <c r="N4" s="39"/>
      <c r="O4" s="39"/>
      <c r="P4" s="39"/>
      <c r="Q4" s="129"/>
    </row>
    <row r="5" spans="1:17" ht="12.75" customHeight="1" thickBot="1">
      <c r="A5" s="381">
        <f>IF(H5="please select",0,1)</f>
        <v>1</v>
      </c>
      <c r="B5" s="171"/>
      <c r="C5" s="598"/>
      <c r="D5" s="598"/>
      <c r="E5" s="598"/>
      <c r="F5" s="598"/>
      <c r="G5" s="598"/>
      <c r="H5" s="349" t="s">
        <v>89</v>
      </c>
      <c r="I5" s="61" t="str">
        <f>IF(H5="please select","**","")</f>
        <v/>
      </c>
      <c r="J5" s="50" t="s">
        <v>90</v>
      </c>
      <c r="K5" s="39"/>
      <c r="L5" s="39"/>
      <c r="M5" s="39"/>
      <c r="N5" s="39"/>
      <c r="O5" s="39"/>
      <c r="P5" s="39"/>
      <c r="Q5" s="129"/>
    </row>
    <row r="6" spans="1:17">
      <c r="B6" s="128"/>
      <c r="C6" s="598"/>
      <c r="D6" s="598"/>
      <c r="E6" s="598"/>
      <c r="F6" s="598"/>
      <c r="G6" s="598"/>
      <c r="H6" s="39"/>
      <c r="I6" s="39"/>
      <c r="J6" s="50" t="s">
        <v>17</v>
      </c>
      <c r="K6" s="39"/>
      <c r="L6" s="39"/>
      <c r="M6" s="39"/>
      <c r="N6" s="39"/>
      <c r="O6" s="39"/>
      <c r="P6" s="39"/>
      <c r="Q6" s="129"/>
    </row>
    <row r="7" spans="1:17" ht="13.5" thickBot="1">
      <c r="B7" s="130"/>
      <c r="C7" s="132"/>
      <c r="D7" s="132"/>
      <c r="E7" s="132"/>
      <c r="F7" s="132"/>
      <c r="G7" s="132"/>
      <c r="H7" s="132"/>
      <c r="I7" s="132"/>
      <c r="J7" s="132"/>
      <c r="K7" s="132"/>
      <c r="L7" s="132"/>
      <c r="M7" s="132"/>
      <c r="N7" s="132"/>
      <c r="O7" s="132"/>
      <c r="P7" s="132"/>
      <c r="Q7" s="133"/>
    </row>
    <row r="8" spans="1:17" ht="13.5" thickTop="1">
      <c r="B8" s="128"/>
      <c r="C8" s="41" t="s">
        <v>91</v>
      </c>
      <c r="D8" s="39"/>
      <c r="E8" s="39"/>
      <c r="F8" s="39"/>
      <c r="G8" s="39"/>
      <c r="H8" s="39"/>
      <c r="I8" s="39"/>
      <c r="J8" s="39"/>
      <c r="K8" s="39"/>
      <c r="L8" s="39"/>
      <c r="M8" s="39"/>
      <c r="N8" s="39"/>
      <c r="O8" s="39"/>
      <c r="P8" s="39"/>
      <c r="Q8" s="129"/>
    </row>
    <row r="9" spans="1:17">
      <c r="B9" s="128"/>
      <c r="C9" s="39"/>
      <c r="D9" s="39"/>
      <c r="E9" s="39"/>
      <c r="F9" s="39"/>
      <c r="G9" s="39"/>
      <c r="H9" s="39"/>
      <c r="I9" s="39"/>
      <c r="J9" s="39"/>
      <c r="K9" s="39"/>
      <c r="L9" s="39"/>
      <c r="M9" s="39"/>
      <c r="N9" s="39"/>
      <c r="O9" s="39"/>
      <c r="P9" s="39"/>
      <c r="Q9" s="129"/>
    </row>
    <row r="10" spans="1:17" s="48" customFormat="1">
      <c r="A10" s="392"/>
      <c r="B10" s="172"/>
      <c r="C10" s="733" t="s">
        <v>92</v>
      </c>
      <c r="D10" s="733"/>
      <c r="E10" s="733"/>
      <c r="F10" s="733"/>
      <c r="G10" s="51"/>
      <c r="H10" s="51" t="s">
        <v>94</v>
      </c>
      <c r="I10" s="51"/>
      <c r="J10" s="51" t="s">
        <v>95</v>
      </c>
      <c r="K10" s="51"/>
      <c r="L10" s="51"/>
      <c r="M10" s="51"/>
      <c r="N10" s="51" t="s">
        <v>73</v>
      </c>
      <c r="O10" s="51"/>
      <c r="P10" s="51" t="s">
        <v>106</v>
      </c>
      <c r="Q10" s="173"/>
    </row>
    <row r="11" spans="1:17" s="48" customFormat="1" ht="13.5" thickBot="1">
      <c r="A11" s="392"/>
      <c r="B11" s="172"/>
      <c r="C11" s="733" t="s">
        <v>93</v>
      </c>
      <c r="D11" s="733"/>
      <c r="E11" s="733"/>
      <c r="F11" s="733"/>
      <c r="G11" s="51"/>
      <c r="H11" s="51" t="s">
        <v>69</v>
      </c>
      <c r="I11" s="51"/>
      <c r="J11" s="51" t="s">
        <v>70</v>
      </c>
      <c r="K11" s="51"/>
      <c r="L11" s="51" t="s">
        <v>96</v>
      </c>
      <c r="M11" s="51"/>
      <c r="N11" s="51" t="s">
        <v>71</v>
      </c>
      <c r="O11" s="51"/>
      <c r="P11" s="51" t="s">
        <v>72</v>
      </c>
      <c r="Q11" s="173"/>
    </row>
    <row r="12" spans="1:17" ht="15">
      <c r="A12" s="381">
        <f>IF(H5="Yes",IF(C12="",0,IF(H12="",0,IF(J12=0,0,IF(P12="",0,1)))),1)</f>
        <v>1</v>
      </c>
      <c r="B12" s="171"/>
      <c r="C12" s="734"/>
      <c r="D12" s="735"/>
      <c r="E12" s="735"/>
      <c r="F12" s="736"/>
      <c r="G12" s="61" t="str">
        <f>IF(A12=0,IF(C12="","**",""),"")</f>
        <v/>
      </c>
      <c r="H12" s="175"/>
      <c r="I12" s="61" t="str">
        <f>IF(A12=0,IF(H12="","**",""),"")</f>
        <v/>
      </c>
      <c r="J12" s="178">
        <v>0</v>
      </c>
      <c r="K12" s="61" t="str">
        <f>IF(A12=0,IF(J12=0,"**",""),"")</f>
        <v/>
      </c>
      <c r="L12" s="368" t="s">
        <v>17</v>
      </c>
      <c r="M12" s="39"/>
      <c r="N12" s="184">
        <f>IF(L12="No",0,J12)</f>
        <v>0</v>
      </c>
      <c r="O12" s="39"/>
      <c r="P12" s="175"/>
      <c r="Q12" s="174" t="str">
        <f>IF(A12=0,IF(P12="","**",""),"")</f>
        <v/>
      </c>
    </row>
    <row r="13" spans="1:17" ht="15">
      <c r="A13" s="381">
        <f t="shared" ref="A13:A18" si="0">IF($H$5="Yes",IF(C13="",IF(H13="",IF(J13=0,IF(P13="",1,0),0),0),IF(H13="",0,IF(J13=0,0,IF(P13="",0,1)))),1)</f>
        <v>1</v>
      </c>
      <c r="B13" s="128"/>
      <c r="C13" s="730"/>
      <c r="D13" s="731"/>
      <c r="E13" s="731"/>
      <c r="F13" s="732"/>
      <c r="G13" s="61" t="str">
        <f t="shared" ref="G13:G18" si="1">IF(A13=0,IF(C13="","**",""),"")</f>
        <v/>
      </c>
      <c r="H13" s="176"/>
      <c r="I13" s="61" t="str">
        <f t="shared" ref="I13:I18" si="2">IF(A13=0,IF(H13="","**",""),"")</f>
        <v/>
      </c>
      <c r="J13" s="179">
        <v>0</v>
      </c>
      <c r="K13" s="61" t="str">
        <f t="shared" ref="K13:K18" si="3">IF(A13=0,IF(J13=0,"**",""),"")</f>
        <v/>
      </c>
      <c r="L13" s="182" t="s">
        <v>17</v>
      </c>
      <c r="M13" s="39"/>
      <c r="N13" s="185">
        <f t="shared" ref="N13:N18" si="4">IF(L13="No",0,J13)</f>
        <v>0</v>
      </c>
      <c r="O13" s="39"/>
      <c r="P13" s="176"/>
      <c r="Q13" s="174" t="str">
        <f t="shared" ref="Q13:Q18" si="5">IF(A13=0,IF(P13="","**",""),"")</f>
        <v/>
      </c>
    </row>
    <row r="14" spans="1:17" ht="15">
      <c r="A14" s="381">
        <f t="shared" si="0"/>
        <v>1</v>
      </c>
      <c r="B14" s="128"/>
      <c r="C14" s="730"/>
      <c r="D14" s="731"/>
      <c r="E14" s="731"/>
      <c r="F14" s="732"/>
      <c r="G14" s="61" t="str">
        <f t="shared" si="1"/>
        <v/>
      </c>
      <c r="H14" s="176"/>
      <c r="I14" s="61" t="str">
        <f t="shared" si="2"/>
        <v/>
      </c>
      <c r="J14" s="179">
        <v>0</v>
      </c>
      <c r="K14" s="61" t="str">
        <f t="shared" si="3"/>
        <v/>
      </c>
      <c r="L14" s="182" t="s">
        <v>17</v>
      </c>
      <c r="M14" s="39"/>
      <c r="N14" s="185">
        <f t="shared" si="4"/>
        <v>0</v>
      </c>
      <c r="O14" s="39"/>
      <c r="P14" s="176"/>
      <c r="Q14" s="174" t="str">
        <f t="shared" si="5"/>
        <v/>
      </c>
    </row>
    <row r="15" spans="1:17" ht="15">
      <c r="A15" s="381">
        <f t="shared" si="0"/>
        <v>1</v>
      </c>
      <c r="B15" s="128"/>
      <c r="C15" s="730"/>
      <c r="D15" s="731"/>
      <c r="E15" s="731"/>
      <c r="F15" s="732"/>
      <c r="G15" s="61" t="str">
        <f t="shared" si="1"/>
        <v/>
      </c>
      <c r="H15" s="176"/>
      <c r="I15" s="61" t="str">
        <f t="shared" si="2"/>
        <v/>
      </c>
      <c r="J15" s="179">
        <v>0</v>
      </c>
      <c r="K15" s="61" t="str">
        <f t="shared" si="3"/>
        <v/>
      </c>
      <c r="L15" s="182" t="s">
        <v>17</v>
      </c>
      <c r="M15" s="39"/>
      <c r="N15" s="185">
        <f t="shared" si="4"/>
        <v>0</v>
      </c>
      <c r="O15" s="39"/>
      <c r="P15" s="176"/>
      <c r="Q15" s="174" t="str">
        <f t="shared" si="5"/>
        <v/>
      </c>
    </row>
    <row r="16" spans="1:17" ht="15">
      <c r="A16" s="381">
        <f t="shared" si="0"/>
        <v>1</v>
      </c>
      <c r="B16" s="128"/>
      <c r="C16" s="730"/>
      <c r="D16" s="731"/>
      <c r="E16" s="731"/>
      <c r="F16" s="732"/>
      <c r="G16" s="61" t="str">
        <f t="shared" si="1"/>
        <v/>
      </c>
      <c r="H16" s="176"/>
      <c r="I16" s="61" t="str">
        <f t="shared" si="2"/>
        <v/>
      </c>
      <c r="J16" s="179">
        <v>0</v>
      </c>
      <c r="K16" s="61" t="str">
        <f t="shared" si="3"/>
        <v/>
      </c>
      <c r="L16" s="182" t="s">
        <v>17</v>
      </c>
      <c r="M16" s="39"/>
      <c r="N16" s="185">
        <f t="shared" si="4"/>
        <v>0</v>
      </c>
      <c r="O16" s="39"/>
      <c r="P16" s="176"/>
      <c r="Q16" s="174" t="str">
        <f t="shared" si="5"/>
        <v/>
      </c>
    </row>
    <row r="17" spans="1:17" ht="15">
      <c r="A17" s="381">
        <f t="shared" si="0"/>
        <v>1</v>
      </c>
      <c r="B17" s="128"/>
      <c r="C17" s="730"/>
      <c r="D17" s="731"/>
      <c r="E17" s="731"/>
      <c r="F17" s="732"/>
      <c r="G17" s="61" t="str">
        <f t="shared" si="1"/>
        <v/>
      </c>
      <c r="H17" s="176"/>
      <c r="I17" s="61" t="str">
        <f t="shared" si="2"/>
        <v/>
      </c>
      <c r="J17" s="179">
        <v>0</v>
      </c>
      <c r="K17" s="61" t="str">
        <f t="shared" si="3"/>
        <v/>
      </c>
      <c r="L17" s="182" t="s">
        <v>17</v>
      </c>
      <c r="M17" s="39"/>
      <c r="N17" s="185">
        <f t="shared" si="4"/>
        <v>0</v>
      </c>
      <c r="O17" s="39"/>
      <c r="P17" s="176"/>
      <c r="Q17" s="174" t="str">
        <f t="shared" si="5"/>
        <v/>
      </c>
    </row>
    <row r="18" spans="1:17" ht="15.75" thickBot="1">
      <c r="A18" s="381">
        <f t="shared" si="0"/>
        <v>1</v>
      </c>
      <c r="B18" s="128"/>
      <c r="C18" s="727"/>
      <c r="D18" s="728"/>
      <c r="E18" s="728"/>
      <c r="F18" s="729"/>
      <c r="G18" s="61" t="str">
        <f t="shared" si="1"/>
        <v/>
      </c>
      <c r="H18" s="177"/>
      <c r="I18" s="61" t="str">
        <f t="shared" si="2"/>
        <v/>
      </c>
      <c r="J18" s="180">
        <v>0</v>
      </c>
      <c r="K18" s="61" t="str">
        <f t="shared" si="3"/>
        <v/>
      </c>
      <c r="L18" s="183" t="s">
        <v>17</v>
      </c>
      <c r="M18" s="39"/>
      <c r="N18" s="186">
        <f t="shared" si="4"/>
        <v>0</v>
      </c>
      <c r="O18" s="39"/>
      <c r="P18" s="177"/>
      <c r="Q18" s="174" t="str">
        <f t="shared" si="5"/>
        <v/>
      </c>
    </row>
    <row r="19" spans="1:17" ht="13.5" thickBot="1">
      <c r="B19" s="128"/>
      <c r="C19" s="39"/>
      <c r="D19" s="39"/>
      <c r="E19" s="39"/>
      <c r="F19" s="39"/>
      <c r="G19" s="39"/>
      <c r="H19" s="39"/>
      <c r="I19" s="39"/>
      <c r="J19" s="52"/>
      <c r="K19" s="39"/>
      <c r="L19" s="39"/>
      <c r="M19" s="39"/>
      <c r="N19" s="39"/>
      <c r="O19" s="39"/>
      <c r="P19" s="39"/>
      <c r="Q19" s="129"/>
    </row>
    <row r="20" spans="1:17" ht="18.75" customHeight="1" thickBot="1">
      <c r="B20" s="128"/>
      <c r="C20" s="39"/>
      <c r="D20" s="39"/>
      <c r="E20" s="39"/>
      <c r="F20" s="39"/>
      <c r="G20" s="39"/>
      <c r="H20" s="39"/>
      <c r="I20" s="39"/>
      <c r="J20" s="39"/>
      <c r="K20" s="39"/>
      <c r="L20" s="39"/>
      <c r="M20" s="40" t="s">
        <v>68</v>
      </c>
      <c r="N20" s="187">
        <f>SUM(N12:N18)</f>
        <v>0</v>
      </c>
      <c r="O20" s="39"/>
      <c r="P20" s="39"/>
      <c r="Q20" s="129"/>
    </row>
    <row r="21" spans="1:17" ht="15.95" customHeight="1" thickBot="1">
      <c r="B21" s="130"/>
      <c r="C21" s="132"/>
      <c r="D21" s="132"/>
      <c r="E21" s="132"/>
      <c r="F21" s="132"/>
      <c r="G21" s="132"/>
      <c r="H21" s="132"/>
      <c r="I21" s="132"/>
      <c r="J21" s="132"/>
      <c r="K21" s="132"/>
      <c r="L21" s="132"/>
      <c r="M21" s="132"/>
      <c r="N21" s="132"/>
      <c r="O21" s="132"/>
      <c r="P21" s="132"/>
      <c r="Q21" s="133"/>
    </row>
    <row r="22" spans="1:17" ht="13.5" thickTop="1"/>
  </sheetData>
  <sheetProtection selectLockedCells="1"/>
  <mergeCells count="11">
    <mergeCell ref="N1:Q1"/>
    <mergeCell ref="C4:G6"/>
    <mergeCell ref="C18:F18"/>
    <mergeCell ref="C14:F14"/>
    <mergeCell ref="C15:F15"/>
    <mergeCell ref="C16:F16"/>
    <mergeCell ref="C17:F17"/>
    <mergeCell ref="C10:F10"/>
    <mergeCell ref="C11:F11"/>
    <mergeCell ref="C12:F12"/>
    <mergeCell ref="C13:F13"/>
  </mergeCells>
  <phoneticPr fontId="0" type="noConversion"/>
  <conditionalFormatting sqref="I2 M2">
    <cfRule type="cellIs" dxfId="216" priority="3" stopIfTrue="1" operator="equal">
      <formula>"Complete"</formula>
    </cfRule>
    <cfRule type="cellIs" dxfId="215" priority="4" stopIfTrue="1" operator="equal">
      <formula>"Incomplete"</formula>
    </cfRule>
  </conditionalFormatting>
  <conditionalFormatting sqref="B8:Q21 B3:B7 Q3:Q7">
    <cfRule type="expression" dxfId="214" priority="2" stopIfTrue="1">
      <formula>$H$4=0</formula>
    </cfRule>
  </conditionalFormatting>
  <conditionalFormatting sqref="B7:Q7">
    <cfRule type="expression" dxfId="213" priority="1" stopIfTrue="1">
      <formula>$H$4=1</formula>
    </cfRule>
  </conditionalFormatting>
  <dataValidations count="8">
    <dataValidation type="list" allowBlank="1" showInputMessage="1" showErrorMessage="1" sqref="H5" xr:uid="{00000000-0002-0000-0400-000000000000}">
      <formula1>$J$3:$J$5</formula1>
    </dataValidation>
    <dataValidation allowBlank="1" showInputMessage="1" showErrorMessage="1" promptTitle="Source of Funding" prompt="Please fully describe the source of the funding including any programme or scheme names. " sqref="C12:F18" xr:uid="{00000000-0002-0000-0400-000001000000}"/>
    <dataValidation type="date" operator="greaterThan" allowBlank="1" showInputMessage="1" showErrorMessage="1" promptTitle="Date" prompt="Please indicate the date that your application to this source of funding was made." sqref="H12:H18" xr:uid="{00000000-0002-0000-0400-000002000000}">
      <formula1>29221</formula1>
    </dataValidation>
    <dataValidation type="date" operator="greaterThan" allowBlank="1" showInputMessage="1" showErrorMessage="1" promptTitle="Date of Decision" prompt="Please provide the date when a decision was given._x000a__x000a_If you are still waiting for a response, please provide an estimated date by which you hope to be notified." sqref="P12:P18" xr:uid="{00000000-0002-0000-0400-000003000000}">
      <formula1>29221</formula1>
    </dataValidation>
    <dataValidation type="list" allowBlank="1" showInputMessage="1" showErrorMessage="1" promptTitle="Successful?" prompt="Was the application for funding successful?_x000a__x000a_If you are still waiting for a responce, please set the option to Unknown." sqref="L12:L18" xr:uid="{00000000-0002-0000-0400-000004000000}">
      <formula1>$J$4:$J$6</formula1>
    </dataValidation>
    <dataValidation allowBlank="1" showInputMessage="1" showErrorMessage="1" promptTitle="Amount secured or sought" prompt="Please enter the amount of funding requested for your organisation for this project." sqref="N13:N18" xr:uid="{00000000-0002-0000-0400-000005000000}"/>
    <dataValidation allowBlank="1" showErrorMessage="1" sqref="N12" xr:uid="{00000000-0002-0000-0400-000006000000}"/>
    <dataValidation type="whole" showInputMessage="1" showErrorMessage="1" errorTitle="Invalid value" error="You must enter a positive whole number of pounds sterling." promptTitle="Amount sought" prompt="Please enter the amount of funding requested for your organisation for this project." sqref="J12:J18" xr:uid="{00000000-0002-0000-0400-000007000000}">
      <formula1>0</formula1>
      <formula2>999999999999</formula2>
    </dataValidation>
  </dataValidations>
  <hyperlinks>
    <hyperlink ref="N1" r:id="rId1" display="Funding Guidance Documents" xr:uid="{00000000-0004-0000-0400-000000000000}"/>
    <hyperlink ref="N1:Q1" r:id="rId2" display="Funding Rules" xr:uid="{00000000-0004-0000-0400-000001000000}"/>
  </hyperlinks>
  <printOptions horizontalCentered="1"/>
  <pageMargins left="0.19685039370078741" right="0.19685039370078741" top="0.47244094488188981" bottom="0.19685039370078741" header="0" footer="0"/>
  <pageSetup paperSize="9" scale="70"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O62"/>
  <sheetViews>
    <sheetView zoomScaleNormal="100" workbookViewId="0">
      <pane ySplit="3" topLeftCell="A4" activePane="bottomLeft" state="frozen"/>
      <selection pane="bottomLeft" activeCell="K5" sqref="K5"/>
    </sheetView>
  </sheetViews>
  <sheetFormatPr defaultColWidth="9.140625" defaultRowHeight="12.75"/>
  <cols>
    <col min="1" max="1" width="3.42578125" style="63" customWidth="1"/>
    <col min="2" max="2" width="3.42578125" style="53" customWidth="1"/>
    <col min="3" max="3" width="40.5703125" style="53" customWidth="1"/>
    <col min="4" max="4" width="3.5703125" style="53" customWidth="1"/>
    <col min="5" max="5" width="14.5703125" style="53" customWidth="1"/>
    <col min="6" max="6" width="3.5703125" style="53" customWidth="1"/>
    <col min="7" max="7" width="3.5703125" style="63" customWidth="1"/>
    <col min="8" max="9" width="20.5703125" style="53" customWidth="1"/>
    <col min="10" max="10" width="3.5703125" style="53" customWidth="1"/>
    <col min="11" max="11" width="14.5703125" style="53" customWidth="1"/>
    <col min="12" max="12" width="3.5703125" style="53" customWidth="1"/>
    <col min="13" max="13" width="3.42578125" style="63" customWidth="1"/>
    <col min="14" max="14" width="12.85546875" style="63" customWidth="1"/>
    <col min="15" max="15" width="4.5703125" style="53" customWidth="1"/>
    <col min="16" max="16" width="12.85546875" style="53" customWidth="1"/>
    <col min="17" max="16384" width="9.140625" style="53"/>
  </cols>
  <sheetData>
    <row r="1" spans="1:15" ht="15.95" customHeight="1" thickBot="1">
      <c r="C1" s="96" t="s">
        <v>202</v>
      </c>
      <c r="I1" s="602" t="s">
        <v>161</v>
      </c>
      <c r="J1" s="602"/>
      <c r="K1" s="602"/>
      <c r="L1" s="602"/>
      <c r="O1" s="121"/>
    </row>
    <row r="2" spans="1:15" ht="30" customHeight="1" thickTop="1">
      <c r="A2" s="63">
        <f>IF(SUM(A4,G4)=2,1,0)</f>
        <v>1</v>
      </c>
      <c r="B2" s="303"/>
      <c r="C2" s="304" t="s">
        <v>23</v>
      </c>
      <c r="D2" s="305"/>
      <c r="E2" s="305"/>
      <c r="F2" s="306"/>
      <c r="G2" s="307" t="s">
        <v>18</v>
      </c>
      <c r="H2" s="308" t="str">
        <f>IF(A2=1,"Complete","Incomplete")</f>
        <v>Complete</v>
      </c>
      <c r="I2" s="307" t="s">
        <v>19</v>
      </c>
      <c r="J2" s="308" t="str">
        <f>'Form status'!F38</f>
        <v>Incomplete</v>
      </c>
      <c r="K2" s="305"/>
      <c r="L2" s="309"/>
    </row>
    <row r="3" spans="1:15" s="54" customFormat="1" ht="15.95" customHeight="1">
      <c r="B3" s="421"/>
      <c r="C3" s="748" t="s">
        <v>146</v>
      </c>
      <c r="D3" s="748"/>
      <c r="E3" s="748"/>
      <c r="F3" s="748"/>
      <c r="G3" s="422"/>
      <c r="H3" s="748" t="s">
        <v>147</v>
      </c>
      <c r="I3" s="748"/>
      <c r="J3" s="748"/>
      <c r="K3" s="748"/>
      <c r="L3" s="749"/>
      <c r="M3" s="74"/>
      <c r="N3" s="74"/>
    </row>
    <row r="4" spans="1:15" ht="13.5" thickBot="1">
      <c r="A4" s="76">
        <f>IF(SUM(A5:A60)=51,1,0)</f>
        <v>1</v>
      </c>
      <c r="B4" s="60"/>
      <c r="C4" s="60"/>
      <c r="D4" s="60"/>
      <c r="E4" s="112">
        <f>IF(E5="yes",1,0)</f>
        <v>0</v>
      </c>
      <c r="F4" s="60"/>
      <c r="G4" s="76">
        <f>IF(SUM(G5:G60)=51,1,0)</f>
        <v>1</v>
      </c>
      <c r="H4" s="60"/>
      <c r="I4" s="60"/>
      <c r="J4" s="60"/>
      <c r="K4" s="112">
        <f>IF(K5="yes",1,0)</f>
        <v>0</v>
      </c>
      <c r="L4" s="60"/>
      <c r="M4" s="76"/>
      <c r="N4" s="76"/>
    </row>
    <row r="5" spans="1:15" ht="12.75" customHeight="1" thickBot="1">
      <c r="A5" s="76">
        <f>IF(E5="please select",0,1)</f>
        <v>1</v>
      </c>
      <c r="B5" s="60"/>
      <c r="C5" s="741" t="s">
        <v>204</v>
      </c>
      <c r="D5" s="741"/>
      <c r="E5" s="349" t="s">
        <v>89</v>
      </c>
      <c r="F5" s="61" t="str">
        <f>IF(E5="please select","**","")</f>
        <v/>
      </c>
      <c r="G5" s="76">
        <f>IF(K5="please select",0,1)</f>
        <v>1</v>
      </c>
      <c r="H5" s="741" t="s">
        <v>0</v>
      </c>
      <c r="I5" s="745"/>
      <c r="J5" s="745"/>
      <c r="K5" s="165" t="s">
        <v>89</v>
      </c>
      <c r="L5" s="61" t="str">
        <f>IF(K5="please select","**","")</f>
        <v/>
      </c>
      <c r="M5" s="76"/>
      <c r="N5" s="76" t="s">
        <v>76</v>
      </c>
    </row>
    <row r="6" spans="1:15" ht="13.5" thickBot="1">
      <c r="A6" s="76"/>
      <c r="B6" s="427"/>
      <c r="C6" s="742"/>
      <c r="D6" s="742"/>
      <c r="E6" s="215"/>
      <c r="F6" s="215"/>
      <c r="G6" s="423"/>
      <c r="H6" s="746"/>
      <c r="I6" s="746"/>
      <c r="J6" s="746"/>
      <c r="K6" s="215"/>
      <c r="L6" s="215"/>
      <c r="M6" s="76"/>
      <c r="N6" s="76" t="s">
        <v>90</v>
      </c>
    </row>
    <row r="7" spans="1:15">
      <c r="A7" s="76"/>
      <c r="B7" s="60"/>
      <c r="C7" s="60"/>
      <c r="D7" s="60"/>
      <c r="E7" s="60"/>
      <c r="F7" s="60"/>
      <c r="G7" s="76"/>
      <c r="H7" s="60"/>
      <c r="I7" s="60"/>
      <c r="J7" s="60"/>
      <c r="K7" s="60"/>
      <c r="L7" s="60"/>
      <c r="M7" s="76"/>
      <c r="N7" s="76" t="s">
        <v>89</v>
      </c>
    </row>
    <row r="8" spans="1:15">
      <c r="A8" s="76"/>
      <c r="B8" s="60"/>
      <c r="C8" s="64" t="s">
        <v>239</v>
      </c>
      <c r="D8" s="60"/>
      <c r="E8" s="60"/>
      <c r="F8" s="60"/>
      <c r="G8" s="76"/>
      <c r="H8" s="64" t="s">
        <v>239</v>
      </c>
      <c r="I8" s="64"/>
      <c r="J8" s="60"/>
      <c r="K8" s="60"/>
      <c r="L8" s="60"/>
      <c r="M8" s="76"/>
      <c r="N8" s="76"/>
    </row>
    <row r="9" spans="1:15" s="55" customFormat="1">
      <c r="A9" s="424"/>
      <c r="B9" s="66"/>
      <c r="C9" s="65"/>
      <c r="D9" s="65"/>
      <c r="E9" s="65"/>
      <c r="F9" s="66"/>
      <c r="G9" s="424"/>
      <c r="H9" s="65"/>
      <c r="I9" s="65"/>
      <c r="J9" s="65"/>
      <c r="K9" s="65"/>
      <c r="L9" s="66"/>
      <c r="M9" s="424"/>
      <c r="N9" s="76" t="s">
        <v>76</v>
      </c>
    </row>
    <row r="10" spans="1:15" s="69" customFormat="1" ht="13.5" thickBot="1">
      <c r="A10" s="429"/>
      <c r="B10" s="68"/>
      <c r="C10" s="67" t="s">
        <v>128</v>
      </c>
      <c r="D10" s="68"/>
      <c r="E10" s="67" t="s">
        <v>24</v>
      </c>
      <c r="F10" s="68"/>
      <c r="G10" s="425"/>
      <c r="H10" s="747" t="s">
        <v>145</v>
      </c>
      <c r="I10" s="747"/>
      <c r="J10" s="68"/>
      <c r="K10" s="67" t="s">
        <v>24</v>
      </c>
      <c r="L10" s="68"/>
      <c r="M10" s="425"/>
      <c r="N10" s="425" t="s">
        <v>28</v>
      </c>
    </row>
    <row r="11" spans="1:15" ht="15">
      <c r="A11" s="426">
        <f>IF(E5="Yes",IF(C11="",0,IF(E11="please select",0,1)),1)</f>
        <v>1</v>
      </c>
      <c r="B11" s="428"/>
      <c r="C11" s="196"/>
      <c r="D11" s="61" t="str">
        <f>IF(A11=0,IF(C11="","**",""),"")</f>
        <v/>
      </c>
      <c r="E11" s="199" t="s">
        <v>76</v>
      </c>
      <c r="F11" s="61" t="str">
        <f>IF(A11=0,IF(E11="please select","**",""),"")</f>
        <v/>
      </c>
      <c r="G11" s="426">
        <f>IF(K5="Yes",IF(H11="",0,IF(K11="please select",0,1)),1)</f>
        <v>1</v>
      </c>
      <c r="H11" s="743"/>
      <c r="I11" s="744"/>
      <c r="J11" s="61" t="str">
        <f>IF(G11=0,IF(H11="","**",""),"")</f>
        <v/>
      </c>
      <c r="K11" s="199" t="s">
        <v>76</v>
      </c>
      <c r="L11" s="61" t="str">
        <f>IF(G11=0,IF(K11="please select","**",""),"")</f>
        <v/>
      </c>
      <c r="M11" s="76"/>
      <c r="N11" s="76" t="s">
        <v>29</v>
      </c>
    </row>
    <row r="12" spans="1:15" ht="15">
      <c r="A12" s="426">
        <f>IF($E$5="Yes",IF(C12="",IF(E12="please select",1,0),IF(E12="please select",0,1)),1)</f>
        <v>1</v>
      </c>
      <c r="B12" s="428"/>
      <c r="C12" s="197"/>
      <c r="D12" s="61" t="str">
        <f t="shared" ref="D12:D60" si="0">IF(A12=0,IF(C12="","**",""),"")</f>
        <v/>
      </c>
      <c r="E12" s="200" t="s">
        <v>76</v>
      </c>
      <c r="F12" s="61" t="str">
        <f t="shared" ref="F12:F60" si="1">IF(A12=0,IF(E12="please select","**",""),"")</f>
        <v/>
      </c>
      <c r="G12" s="426">
        <f>IF($K$5="Yes",IF(H12="",IF(K12="please select",1,0),IF(K12="please select",0,1)),1)</f>
        <v>1</v>
      </c>
      <c r="H12" s="737"/>
      <c r="I12" s="738"/>
      <c r="J12" s="61" t="str">
        <f t="shared" ref="J12:J60" si="2">IF(G12=0,IF(H12="","**",""),"")</f>
        <v/>
      </c>
      <c r="K12" s="200" t="s">
        <v>76</v>
      </c>
      <c r="L12" s="61" t="str">
        <f t="shared" ref="L12:L60" si="3">IF(G12=0,IF(K12="please select","**",""),"")</f>
        <v/>
      </c>
      <c r="M12" s="76"/>
      <c r="N12" s="76" t="s">
        <v>17</v>
      </c>
    </row>
    <row r="13" spans="1:15" ht="15">
      <c r="A13" s="426">
        <f t="shared" ref="A13:A60" si="4">IF($E$5="Yes",IF(C13="",IF(E13="please select",1,0),IF(E13="please select",0,1)),1)</f>
        <v>1</v>
      </c>
      <c r="B13" s="428"/>
      <c r="C13" s="197"/>
      <c r="D13" s="61" t="str">
        <f t="shared" si="0"/>
        <v/>
      </c>
      <c r="E13" s="200" t="s">
        <v>76</v>
      </c>
      <c r="F13" s="61" t="str">
        <f t="shared" si="1"/>
        <v/>
      </c>
      <c r="G13" s="426">
        <f t="shared" ref="G13:G60" si="5">IF($K$5="Yes",IF(H13="",IF(K13="please select",1,0),IF(K13="please select",0,1)),1)</f>
        <v>1</v>
      </c>
      <c r="H13" s="737"/>
      <c r="I13" s="738"/>
      <c r="J13" s="61" t="str">
        <f t="shared" si="2"/>
        <v/>
      </c>
      <c r="K13" s="200" t="s">
        <v>76</v>
      </c>
      <c r="L13" s="61" t="str">
        <f t="shared" si="3"/>
        <v/>
      </c>
      <c r="M13" s="76"/>
      <c r="N13" s="76"/>
    </row>
    <row r="14" spans="1:15" ht="15">
      <c r="A14" s="426">
        <f t="shared" si="4"/>
        <v>1</v>
      </c>
      <c r="B14" s="428"/>
      <c r="C14" s="197"/>
      <c r="D14" s="61" t="str">
        <f t="shared" si="0"/>
        <v/>
      </c>
      <c r="E14" s="200" t="s">
        <v>76</v>
      </c>
      <c r="F14" s="61" t="str">
        <f t="shared" si="1"/>
        <v/>
      </c>
      <c r="G14" s="426">
        <f t="shared" si="5"/>
        <v>1</v>
      </c>
      <c r="H14" s="737"/>
      <c r="I14" s="738"/>
      <c r="J14" s="61" t="str">
        <f t="shared" si="2"/>
        <v/>
      </c>
      <c r="K14" s="200" t="s">
        <v>76</v>
      </c>
      <c r="L14" s="61" t="str">
        <f t="shared" si="3"/>
        <v/>
      </c>
      <c r="M14" s="76"/>
      <c r="N14" s="76"/>
    </row>
    <row r="15" spans="1:15" ht="15">
      <c r="A15" s="426">
        <f t="shared" si="4"/>
        <v>1</v>
      </c>
      <c r="B15" s="428"/>
      <c r="C15" s="197"/>
      <c r="D15" s="61" t="str">
        <f t="shared" si="0"/>
        <v/>
      </c>
      <c r="E15" s="200" t="s">
        <v>76</v>
      </c>
      <c r="F15" s="61" t="str">
        <f t="shared" si="1"/>
        <v/>
      </c>
      <c r="G15" s="426">
        <f t="shared" si="5"/>
        <v>1</v>
      </c>
      <c r="H15" s="737"/>
      <c r="I15" s="738"/>
      <c r="J15" s="61" t="str">
        <f t="shared" si="2"/>
        <v/>
      </c>
      <c r="K15" s="200" t="s">
        <v>76</v>
      </c>
      <c r="L15" s="61" t="str">
        <f t="shared" si="3"/>
        <v/>
      </c>
      <c r="M15" s="76"/>
      <c r="N15" s="76"/>
    </row>
    <row r="16" spans="1:15" ht="15">
      <c r="A16" s="426">
        <f t="shared" si="4"/>
        <v>1</v>
      </c>
      <c r="B16" s="428"/>
      <c r="C16" s="197"/>
      <c r="D16" s="61" t="str">
        <f t="shared" si="0"/>
        <v/>
      </c>
      <c r="E16" s="200" t="s">
        <v>76</v>
      </c>
      <c r="F16" s="61" t="str">
        <f t="shared" si="1"/>
        <v/>
      </c>
      <c r="G16" s="426">
        <f t="shared" si="5"/>
        <v>1</v>
      </c>
      <c r="H16" s="737"/>
      <c r="I16" s="738"/>
      <c r="J16" s="61" t="str">
        <f t="shared" si="2"/>
        <v/>
      </c>
      <c r="K16" s="200" t="s">
        <v>76</v>
      </c>
      <c r="L16" s="61" t="str">
        <f t="shared" si="3"/>
        <v/>
      </c>
      <c r="M16" s="76"/>
      <c r="N16" s="76"/>
    </row>
    <row r="17" spans="1:14" ht="15">
      <c r="A17" s="426">
        <f t="shared" si="4"/>
        <v>1</v>
      </c>
      <c r="B17" s="428"/>
      <c r="C17" s="197"/>
      <c r="D17" s="61" t="str">
        <f t="shared" si="0"/>
        <v/>
      </c>
      <c r="E17" s="200" t="s">
        <v>76</v>
      </c>
      <c r="F17" s="61" t="str">
        <f t="shared" si="1"/>
        <v/>
      </c>
      <c r="G17" s="426">
        <f t="shared" si="5"/>
        <v>1</v>
      </c>
      <c r="H17" s="737"/>
      <c r="I17" s="738"/>
      <c r="J17" s="61" t="str">
        <f t="shared" si="2"/>
        <v/>
      </c>
      <c r="K17" s="200" t="s">
        <v>76</v>
      </c>
      <c r="L17" s="61" t="str">
        <f t="shared" si="3"/>
        <v/>
      </c>
      <c r="M17" s="76"/>
      <c r="N17" s="76"/>
    </row>
    <row r="18" spans="1:14" ht="15">
      <c r="A18" s="426">
        <f t="shared" si="4"/>
        <v>1</v>
      </c>
      <c r="B18" s="428"/>
      <c r="C18" s="197"/>
      <c r="D18" s="61" t="str">
        <f t="shared" si="0"/>
        <v/>
      </c>
      <c r="E18" s="200" t="s">
        <v>76</v>
      </c>
      <c r="F18" s="61" t="str">
        <f t="shared" si="1"/>
        <v/>
      </c>
      <c r="G18" s="426">
        <f t="shared" si="5"/>
        <v>1</v>
      </c>
      <c r="H18" s="737"/>
      <c r="I18" s="738"/>
      <c r="J18" s="61" t="str">
        <f t="shared" si="2"/>
        <v/>
      </c>
      <c r="K18" s="200" t="s">
        <v>76</v>
      </c>
      <c r="L18" s="61" t="str">
        <f t="shared" si="3"/>
        <v/>
      </c>
      <c r="M18" s="76"/>
      <c r="N18" s="76"/>
    </row>
    <row r="19" spans="1:14" ht="15">
      <c r="A19" s="426">
        <f t="shared" si="4"/>
        <v>1</v>
      </c>
      <c r="B19" s="428"/>
      <c r="C19" s="197"/>
      <c r="D19" s="61" t="str">
        <f t="shared" si="0"/>
        <v/>
      </c>
      <c r="E19" s="200" t="s">
        <v>76</v>
      </c>
      <c r="F19" s="61" t="str">
        <f t="shared" si="1"/>
        <v/>
      </c>
      <c r="G19" s="426">
        <f t="shared" si="5"/>
        <v>1</v>
      </c>
      <c r="H19" s="737"/>
      <c r="I19" s="738"/>
      <c r="J19" s="61" t="str">
        <f t="shared" si="2"/>
        <v/>
      </c>
      <c r="K19" s="200" t="s">
        <v>76</v>
      </c>
      <c r="L19" s="61" t="str">
        <f t="shared" si="3"/>
        <v/>
      </c>
      <c r="M19" s="76"/>
      <c r="N19" s="76"/>
    </row>
    <row r="20" spans="1:14" ht="15">
      <c r="A20" s="426">
        <f t="shared" si="4"/>
        <v>1</v>
      </c>
      <c r="B20" s="428"/>
      <c r="C20" s="197"/>
      <c r="D20" s="61" t="str">
        <f t="shared" si="0"/>
        <v/>
      </c>
      <c r="E20" s="200" t="s">
        <v>76</v>
      </c>
      <c r="F20" s="61" t="str">
        <f t="shared" si="1"/>
        <v/>
      </c>
      <c r="G20" s="426">
        <f t="shared" si="5"/>
        <v>1</v>
      </c>
      <c r="H20" s="737"/>
      <c r="I20" s="738"/>
      <c r="J20" s="61" t="str">
        <f t="shared" si="2"/>
        <v/>
      </c>
      <c r="K20" s="200" t="s">
        <v>76</v>
      </c>
      <c r="L20" s="61" t="str">
        <f t="shared" si="3"/>
        <v/>
      </c>
      <c r="M20" s="76"/>
      <c r="N20" s="76"/>
    </row>
    <row r="21" spans="1:14" ht="15">
      <c r="A21" s="426">
        <f t="shared" si="4"/>
        <v>1</v>
      </c>
      <c r="B21" s="428"/>
      <c r="C21" s="197"/>
      <c r="D21" s="61" t="str">
        <f t="shared" si="0"/>
        <v/>
      </c>
      <c r="E21" s="200" t="s">
        <v>76</v>
      </c>
      <c r="F21" s="61" t="str">
        <f t="shared" si="1"/>
        <v/>
      </c>
      <c r="G21" s="426">
        <f t="shared" si="5"/>
        <v>1</v>
      </c>
      <c r="H21" s="737"/>
      <c r="I21" s="738"/>
      <c r="J21" s="61" t="str">
        <f t="shared" si="2"/>
        <v/>
      </c>
      <c r="K21" s="200" t="s">
        <v>76</v>
      </c>
      <c r="L21" s="61" t="str">
        <f t="shared" si="3"/>
        <v/>
      </c>
      <c r="M21" s="76"/>
      <c r="N21" s="76"/>
    </row>
    <row r="22" spans="1:14" ht="15">
      <c r="A22" s="426">
        <f t="shared" si="4"/>
        <v>1</v>
      </c>
      <c r="B22" s="428"/>
      <c r="C22" s="197"/>
      <c r="D22" s="61" t="str">
        <f t="shared" si="0"/>
        <v/>
      </c>
      <c r="E22" s="200" t="s">
        <v>76</v>
      </c>
      <c r="F22" s="61" t="str">
        <f t="shared" si="1"/>
        <v/>
      </c>
      <c r="G22" s="426">
        <f t="shared" si="5"/>
        <v>1</v>
      </c>
      <c r="H22" s="737"/>
      <c r="I22" s="738"/>
      <c r="J22" s="61" t="str">
        <f t="shared" si="2"/>
        <v/>
      </c>
      <c r="K22" s="200" t="s">
        <v>76</v>
      </c>
      <c r="L22" s="61" t="str">
        <f t="shared" si="3"/>
        <v/>
      </c>
      <c r="M22" s="76"/>
      <c r="N22" s="76"/>
    </row>
    <row r="23" spans="1:14" ht="15">
      <c r="A23" s="426">
        <f t="shared" si="4"/>
        <v>1</v>
      </c>
      <c r="B23" s="428"/>
      <c r="C23" s="197"/>
      <c r="D23" s="61" t="str">
        <f t="shared" si="0"/>
        <v/>
      </c>
      <c r="E23" s="200" t="s">
        <v>76</v>
      </c>
      <c r="F23" s="61" t="str">
        <f t="shared" si="1"/>
        <v/>
      </c>
      <c r="G23" s="426">
        <f t="shared" si="5"/>
        <v>1</v>
      </c>
      <c r="H23" s="737"/>
      <c r="I23" s="738"/>
      <c r="J23" s="61" t="str">
        <f t="shared" si="2"/>
        <v/>
      </c>
      <c r="K23" s="200" t="s">
        <v>76</v>
      </c>
      <c r="L23" s="61" t="str">
        <f t="shared" si="3"/>
        <v/>
      </c>
      <c r="M23" s="76"/>
      <c r="N23" s="76"/>
    </row>
    <row r="24" spans="1:14" ht="15" customHeight="1">
      <c r="A24" s="426">
        <f>IF($E$5="Yes",IF(C24="",IF(E24="please select",1,0),IF(E24="please select",0,1)),1)</f>
        <v>1</v>
      </c>
      <c r="B24" s="428"/>
      <c r="C24" s="197"/>
      <c r="D24" s="61" t="str">
        <f t="shared" si="0"/>
        <v/>
      </c>
      <c r="E24" s="200" t="s">
        <v>76</v>
      </c>
      <c r="F24" s="61" t="str">
        <f t="shared" si="1"/>
        <v/>
      </c>
      <c r="G24" s="426">
        <f t="shared" si="5"/>
        <v>1</v>
      </c>
      <c r="H24" s="737"/>
      <c r="I24" s="738"/>
      <c r="J24" s="61" t="str">
        <f t="shared" si="2"/>
        <v/>
      </c>
      <c r="K24" s="200" t="s">
        <v>76</v>
      </c>
      <c r="L24" s="61" t="str">
        <f t="shared" si="3"/>
        <v/>
      </c>
      <c r="M24" s="76"/>
      <c r="N24" s="76"/>
    </row>
    <row r="25" spans="1:14" ht="15">
      <c r="A25" s="426">
        <f t="shared" si="4"/>
        <v>1</v>
      </c>
      <c r="B25" s="428"/>
      <c r="C25" s="197"/>
      <c r="D25" s="61" t="str">
        <f t="shared" si="0"/>
        <v/>
      </c>
      <c r="E25" s="200" t="s">
        <v>76</v>
      </c>
      <c r="F25" s="61" t="str">
        <f t="shared" si="1"/>
        <v/>
      </c>
      <c r="G25" s="426">
        <f t="shared" si="5"/>
        <v>1</v>
      </c>
      <c r="H25" s="737"/>
      <c r="I25" s="738"/>
      <c r="J25" s="61" t="str">
        <f t="shared" si="2"/>
        <v/>
      </c>
      <c r="K25" s="200" t="s">
        <v>76</v>
      </c>
      <c r="L25" s="61" t="str">
        <f t="shared" si="3"/>
        <v/>
      </c>
      <c r="M25" s="76"/>
      <c r="N25" s="76"/>
    </row>
    <row r="26" spans="1:14" ht="15">
      <c r="A26" s="426">
        <f t="shared" si="4"/>
        <v>1</v>
      </c>
      <c r="B26" s="428"/>
      <c r="C26" s="197"/>
      <c r="D26" s="61" t="str">
        <f t="shared" si="0"/>
        <v/>
      </c>
      <c r="E26" s="200" t="s">
        <v>76</v>
      </c>
      <c r="F26" s="61" t="str">
        <f t="shared" si="1"/>
        <v/>
      </c>
      <c r="G26" s="426">
        <f t="shared" si="5"/>
        <v>1</v>
      </c>
      <c r="H26" s="737"/>
      <c r="I26" s="738"/>
      <c r="J26" s="61" t="str">
        <f t="shared" si="2"/>
        <v/>
      </c>
      <c r="K26" s="200" t="s">
        <v>76</v>
      </c>
      <c r="L26" s="61" t="str">
        <f t="shared" si="3"/>
        <v/>
      </c>
      <c r="M26" s="76"/>
      <c r="N26" s="76"/>
    </row>
    <row r="27" spans="1:14" ht="15">
      <c r="A27" s="426">
        <f t="shared" si="4"/>
        <v>1</v>
      </c>
      <c r="B27" s="428"/>
      <c r="C27" s="197"/>
      <c r="D27" s="61" t="str">
        <f t="shared" si="0"/>
        <v/>
      </c>
      <c r="E27" s="200" t="s">
        <v>76</v>
      </c>
      <c r="F27" s="61" t="str">
        <f t="shared" si="1"/>
        <v/>
      </c>
      <c r="G27" s="426">
        <f t="shared" si="5"/>
        <v>1</v>
      </c>
      <c r="H27" s="737"/>
      <c r="I27" s="738"/>
      <c r="J27" s="61" t="str">
        <f t="shared" si="2"/>
        <v/>
      </c>
      <c r="K27" s="200" t="s">
        <v>76</v>
      </c>
      <c r="L27" s="61" t="str">
        <f t="shared" si="3"/>
        <v/>
      </c>
      <c r="M27" s="76"/>
      <c r="N27" s="76"/>
    </row>
    <row r="28" spans="1:14" ht="15">
      <c r="A28" s="426">
        <f t="shared" si="4"/>
        <v>1</v>
      </c>
      <c r="B28" s="428"/>
      <c r="C28" s="197"/>
      <c r="D28" s="61" t="str">
        <f t="shared" si="0"/>
        <v/>
      </c>
      <c r="E28" s="200" t="s">
        <v>76</v>
      </c>
      <c r="F28" s="61" t="str">
        <f t="shared" si="1"/>
        <v/>
      </c>
      <c r="G28" s="426">
        <f t="shared" si="5"/>
        <v>1</v>
      </c>
      <c r="H28" s="737"/>
      <c r="I28" s="738"/>
      <c r="J28" s="61" t="str">
        <f t="shared" si="2"/>
        <v/>
      </c>
      <c r="K28" s="200" t="s">
        <v>76</v>
      </c>
      <c r="L28" s="61" t="str">
        <f t="shared" si="3"/>
        <v/>
      </c>
      <c r="M28" s="76"/>
      <c r="N28" s="76"/>
    </row>
    <row r="29" spans="1:14" ht="15">
      <c r="A29" s="426">
        <f t="shared" si="4"/>
        <v>1</v>
      </c>
      <c r="B29" s="428"/>
      <c r="C29" s="197"/>
      <c r="D29" s="61" t="str">
        <f t="shared" si="0"/>
        <v/>
      </c>
      <c r="E29" s="200" t="s">
        <v>76</v>
      </c>
      <c r="F29" s="61" t="str">
        <f t="shared" si="1"/>
        <v/>
      </c>
      <c r="G29" s="426">
        <f t="shared" si="5"/>
        <v>1</v>
      </c>
      <c r="H29" s="737"/>
      <c r="I29" s="738"/>
      <c r="J29" s="61" t="str">
        <f t="shared" si="2"/>
        <v/>
      </c>
      <c r="K29" s="200" t="s">
        <v>76</v>
      </c>
      <c r="L29" s="61" t="str">
        <f t="shared" si="3"/>
        <v/>
      </c>
      <c r="M29" s="76"/>
      <c r="N29" s="76"/>
    </row>
    <row r="30" spans="1:14" ht="15">
      <c r="A30" s="426">
        <f t="shared" si="4"/>
        <v>1</v>
      </c>
      <c r="B30" s="428"/>
      <c r="C30" s="197"/>
      <c r="D30" s="61" t="str">
        <f t="shared" si="0"/>
        <v/>
      </c>
      <c r="E30" s="200" t="s">
        <v>76</v>
      </c>
      <c r="F30" s="61" t="str">
        <f t="shared" si="1"/>
        <v/>
      </c>
      <c r="G30" s="426">
        <f t="shared" si="5"/>
        <v>1</v>
      </c>
      <c r="H30" s="737"/>
      <c r="I30" s="738"/>
      <c r="J30" s="61" t="str">
        <f t="shared" si="2"/>
        <v/>
      </c>
      <c r="K30" s="200" t="s">
        <v>76</v>
      </c>
      <c r="L30" s="61" t="str">
        <f t="shared" si="3"/>
        <v/>
      </c>
      <c r="M30" s="76"/>
      <c r="N30" s="76"/>
    </row>
    <row r="31" spans="1:14" ht="15">
      <c r="A31" s="426">
        <f t="shared" si="4"/>
        <v>1</v>
      </c>
      <c r="B31" s="428"/>
      <c r="C31" s="197"/>
      <c r="D31" s="61" t="str">
        <f t="shared" si="0"/>
        <v/>
      </c>
      <c r="E31" s="200" t="s">
        <v>76</v>
      </c>
      <c r="F31" s="61" t="str">
        <f t="shared" si="1"/>
        <v/>
      </c>
      <c r="G31" s="426">
        <f t="shared" si="5"/>
        <v>1</v>
      </c>
      <c r="H31" s="737"/>
      <c r="I31" s="738"/>
      <c r="J31" s="61" t="str">
        <f t="shared" si="2"/>
        <v/>
      </c>
      <c r="K31" s="200" t="s">
        <v>76</v>
      </c>
      <c r="L31" s="61" t="str">
        <f t="shared" si="3"/>
        <v/>
      </c>
      <c r="M31" s="76"/>
      <c r="N31" s="76"/>
    </row>
    <row r="32" spans="1:14" ht="15">
      <c r="A32" s="426">
        <f t="shared" si="4"/>
        <v>1</v>
      </c>
      <c r="B32" s="428"/>
      <c r="C32" s="197"/>
      <c r="D32" s="61" t="str">
        <f t="shared" si="0"/>
        <v/>
      </c>
      <c r="E32" s="200" t="s">
        <v>76</v>
      </c>
      <c r="F32" s="61" t="str">
        <f t="shared" si="1"/>
        <v/>
      </c>
      <c r="G32" s="426">
        <f t="shared" si="5"/>
        <v>1</v>
      </c>
      <c r="H32" s="737"/>
      <c r="I32" s="738"/>
      <c r="J32" s="61" t="str">
        <f t="shared" si="2"/>
        <v/>
      </c>
      <c r="K32" s="200" t="s">
        <v>76</v>
      </c>
      <c r="L32" s="61" t="str">
        <f t="shared" si="3"/>
        <v/>
      </c>
      <c r="M32" s="76"/>
      <c r="N32" s="76"/>
    </row>
    <row r="33" spans="1:14" ht="15">
      <c r="A33" s="426">
        <f t="shared" si="4"/>
        <v>1</v>
      </c>
      <c r="B33" s="428"/>
      <c r="C33" s="197"/>
      <c r="D33" s="61" t="str">
        <f t="shared" si="0"/>
        <v/>
      </c>
      <c r="E33" s="200" t="s">
        <v>76</v>
      </c>
      <c r="F33" s="61" t="str">
        <f t="shared" si="1"/>
        <v/>
      </c>
      <c r="G33" s="426">
        <f t="shared" si="5"/>
        <v>1</v>
      </c>
      <c r="H33" s="737"/>
      <c r="I33" s="738"/>
      <c r="J33" s="61" t="str">
        <f t="shared" si="2"/>
        <v/>
      </c>
      <c r="K33" s="200" t="s">
        <v>76</v>
      </c>
      <c r="L33" s="61" t="str">
        <f t="shared" si="3"/>
        <v/>
      </c>
      <c r="M33" s="76"/>
      <c r="N33" s="76"/>
    </row>
    <row r="34" spans="1:14" ht="15">
      <c r="A34" s="426">
        <f t="shared" si="4"/>
        <v>1</v>
      </c>
      <c r="B34" s="428"/>
      <c r="C34" s="197"/>
      <c r="D34" s="61" t="str">
        <f t="shared" si="0"/>
        <v/>
      </c>
      <c r="E34" s="200" t="s">
        <v>76</v>
      </c>
      <c r="F34" s="61" t="str">
        <f t="shared" si="1"/>
        <v/>
      </c>
      <c r="G34" s="426">
        <f t="shared" si="5"/>
        <v>1</v>
      </c>
      <c r="H34" s="737"/>
      <c r="I34" s="738"/>
      <c r="J34" s="61" t="str">
        <f t="shared" si="2"/>
        <v/>
      </c>
      <c r="K34" s="200" t="s">
        <v>76</v>
      </c>
      <c r="L34" s="61" t="str">
        <f t="shared" si="3"/>
        <v/>
      </c>
      <c r="M34" s="76"/>
      <c r="N34" s="76"/>
    </row>
    <row r="35" spans="1:14" ht="15">
      <c r="A35" s="426">
        <f t="shared" si="4"/>
        <v>1</v>
      </c>
      <c r="B35" s="428"/>
      <c r="C35" s="197"/>
      <c r="D35" s="61" t="str">
        <f t="shared" si="0"/>
        <v/>
      </c>
      <c r="E35" s="200" t="s">
        <v>76</v>
      </c>
      <c r="F35" s="61" t="str">
        <f t="shared" si="1"/>
        <v/>
      </c>
      <c r="G35" s="426">
        <f t="shared" si="5"/>
        <v>1</v>
      </c>
      <c r="H35" s="737"/>
      <c r="I35" s="738"/>
      <c r="J35" s="61" t="str">
        <f t="shared" si="2"/>
        <v/>
      </c>
      <c r="K35" s="200" t="s">
        <v>76</v>
      </c>
      <c r="L35" s="61" t="str">
        <f t="shared" si="3"/>
        <v/>
      </c>
      <c r="M35" s="76"/>
      <c r="N35" s="76"/>
    </row>
    <row r="36" spans="1:14" ht="15">
      <c r="A36" s="426">
        <f t="shared" si="4"/>
        <v>1</v>
      </c>
      <c r="B36" s="428"/>
      <c r="C36" s="197"/>
      <c r="D36" s="61" t="str">
        <f t="shared" si="0"/>
        <v/>
      </c>
      <c r="E36" s="200" t="s">
        <v>76</v>
      </c>
      <c r="F36" s="61" t="str">
        <f t="shared" si="1"/>
        <v/>
      </c>
      <c r="G36" s="426">
        <f t="shared" si="5"/>
        <v>1</v>
      </c>
      <c r="H36" s="737"/>
      <c r="I36" s="738"/>
      <c r="J36" s="61" t="str">
        <f t="shared" si="2"/>
        <v/>
      </c>
      <c r="K36" s="200" t="s">
        <v>76</v>
      </c>
      <c r="L36" s="61" t="str">
        <f t="shared" si="3"/>
        <v/>
      </c>
      <c r="M36" s="76"/>
      <c r="N36" s="76"/>
    </row>
    <row r="37" spans="1:14" ht="15">
      <c r="A37" s="426">
        <f t="shared" si="4"/>
        <v>1</v>
      </c>
      <c r="B37" s="428"/>
      <c r="C37" s="197"/>
      <c r="D37" s="61" t="str">
        <f t="shared" si="0"/>
        <v/>
      </c>
      <c r="E37" s="200" t="s">
        <v>76</v>
      </c>
      <c r="F37" s="61" t="str">
        <f t="shared" si="1"/>
        <v/>
      </c>
      <c r="G37" s="426">
        <f t="shared" si="5"/>
        <v>1</v>
      </c>
      <c r="H37" s="737"/>
      <c r="I37" s="738"/>
      <c r="J37" s="61" t="str">
        <f t="shared" si="2"/>
        <v/>
      </c>
      <c r="K37" s="200" t="s">
        <v>76</v>
      </c>
      <c r="L37" s="61" t="str">
        <f t="shared" si="3"/>
        <v/>
      </c>
      <c r="M37" s="76"/>
      <c r="N37" s="76"/>
    </row>
    <row r="38" spans="1:14" ht="15">
      <c r="A38" s="426">
        <f t="shared" si="4"/>
        <v>1</v>
      </c>
      <c r="B38" s="428"/>
      <c r="C38" s="197"/>
      <c r="D38" s="61" t="str">
        <f t="shared" si="0"/>
        <v/>
      </c>
      <c r="E38" s="200" t="s">
        <v>76</v>
      </c>
      <c r="F38" s="61" t="str">
        <f t="shared" si="1"/>
        <v/>
      </c>
      <c r="G38" s="426">
        <f t="shared" si="5"/>
        <v>1</v>
      </c>
      <c r="H38" s="737"/>
      <c r="I38" s="738"/>
      <c r="J38" s="61" t="str">
        <f t="shared" si="2"/>
        <v/>
      </c>
      <c r="K38" s="200" t="s">
        <v>76</v>
      </c>
      <c r="L38" s="61" t="str">
        <f t="shared" si="3"/>
        <v/>
      </c>
      <c r="M38" s="76"/>
      <c r="N38" s="76"/>
    </row>
    <row r="39" spans="1:14" ht="15">
      <c r="A39" s="426">
        <f t="shared" si="4"/>
        <v>1</v>
      </c>
      <c r="B39" s="428"/>
      <c r="C39" s="197"/>
      <c r="D39" s="61" t="str">
        <f t="shared" si="0"/>
        <v/>
      </c>
      <c r="E39" s="200" t="s">
        <v>76</v>
      </c>
      <c r="F39" s="61" t="str">
        <f t="shared" si="1"/>
        <v/>
      </c>
      <c r="G39" s="426">
        <f t="shared" si="5"/>
        <v>1</v>
      </c>
      <c r="H39" s="737"/>
      <c r="I39" s="738"/>
      <c r="J39" s="61" t="str">
        <f t="shared" si="2"/>
        <v/>
      </c>
      <c r="K39" s="200" t="s">
        <v>76</v>
      </c>
      <c r="L39" s="61" t="str">
        <f t="shared" si="3"/>
        <v/>
      </c>
      <c r="M39" s="76"/>
      <c r="N39" s="76"/>
    </row>
    <row r="40" spans="1:14" ht="15">
      <c r="A40" s="426">
        <f t="shared" si="4"/>
        <v>1</v>
      </c>
      <c r="B40" s="428"/>
      <c r="C40" s="197"/>
      <c r="D40" s="61" t="str">
        <f t="shared" si="0"/>
        <v/>
      </c>
      <c r="E40" s="200" t="s">
        <v>76</v>
      </c>
      <c r="F40" s="61" t="str">
        <f t="shared" si="1"/>
        <v/>
      </c>
      <c r="G40" s="426">
        <f t="shared" si="5"/>
        <v>1</v>
      </c>
      <c r="H40" s="737"/>
      <c r="I40" s="738"/>
      <c r="J40" s="61" t="str">
        <f t="shared" si="2"/>
        <v/>
      </c>
      <c r="K40" s="200" t="s">
        <v>76</v>
      </c>
      <c r="L40" s="61" t="str">
        <f t="shared" si="3"/>
        <v/>
      </c>
      <c r="M40" s="76"/>
      <c r="N40" s="76"/>
    </row>
    <row r="41" spans="1:14" ht="15">
      <c r="A41" s="426">
        <f t="shared" si="4"/>
        <v>1</v>
      </c>
      <c r="B41" s="428"/>
      <c r="C41" s="197"/>
      <c r="D41" s="61" t="str">
        <f t="shared" si="0"/>
        <v/>
      </c>
      <c r="E41" s="200" t="s">
        <v>76</v>
      </c>
      <c r="F41" s="61" t="str">
        <f t="shared" si="1"/>
        <v/>
      </c>
      <c r="G41" s="426">
        <f t="shared" si="5"/>
        <v>1</v>
      </c>
      <c r="H41" s="737"/>
      <c r="I41" s="738"/>
      <c r="J41" s="61" t="str">
        <f t="shared" si="2"/>
        <v/>
      </c>
      <c r="K41" s="200" t="s">
        <v>76</v>
      </c>
      <c r="L41" s="61" t="str">
        <f t="shared" si="3"/>
        <v/>
      </c>
      <c r="M41" s="76"/>
      <c r="N41" s="76"/>
    </row>
    <row r="42" spans="1:14" ht="15">
      <c r="A42" s="426">
        <f t="shared" si="4"/>
        <v>1</v>
      </c>
      <c r="B42" s="428"/>
      <c r="C42" s="197"/>
      <c r="D42" s="61" t="str">
        <f t="shared" si="0"/>
        <v/>
      </c>
      <c r="E42" s="200" t="s">
        <v>76</v>
      </c>
      <c r="F42" s="61" t="str">
        <f t="shared" si="1"/>
        <v/>
      </c>
      <c r="G42" s="426">
        <f t="shared" si="5"/>
        <v>1</v>
      </c>
      <c r="H42" s="737"/>
      <c r="I42" s="738"/>
      <c r="J42" s="61" t="str">
        <f t="shared" si="2"/>
        <v/>
      </c>
      <c r="K42" s="200" t="s">
        <v>76</v>
      </c>
      <c r="L42" s="61" t="str">
        <f t="shared" si="3"/>
        <v/>
      </c>
      <c r="M42" s="76"/>
      <c r="N42" s="76"/>
    </row>
    <row r="43" spans="1:14" ht="15">
      <c r="A43" s="426">
        <f t="shared" si="4"/>
        <v>1</v>
      </c>
      <c r="B43" s="428"/>
      <c r="C43" s="197"/>
      <c r="D43" s="61" t="str">
        <f t="shared" si="0"/>
        <v/>
      </c>
      <c r="E43" s="200" t="s">
        <v>76</v>
      </c>
      <c r="F43" s="61" t="str">
        <f t="shared" si="1"/>
        <v/>
      </c>
      <c r="G43" s="426">
        <f t="shared" si="5"/>
        <v>1</v>
      </c>
      <c r="H43" s="737"/>
      <c r="I43" s="738"/>
      <c r="J43" s="61" t="str">
        <f t="shared" si="2"/>
        <v/>
      </c>
      <c r="K43" s="200" t="s">
        <v>76</v>
      </c>
      <c r="L43" s="61" t="str">
        <f t="shared" si="3"/>
        <v/>
      </c>
      <c r="M43" s="76"/>
      <c r="N43" s="76"/>
    </row>
    <row r="44" spans="1:14" ht="15">
      <c r="A44" s="426">
        <f t="shared" si="4"/>
        <v>1</v>
      </c>
      <c r="B44" s="428"/>
      <c r="C44" s="197"/>
      <c r="D44" s="61" t="str">
        <f t="shared" si="0"/>
        <v/>
      </c>
      <c r="E44" s="200" t="s">
        <v>76</v>
      </c>
      <c r="F44" s="61" t="str">
        <f t="shared" si="1"/>
        <v/>
      </c>
      <c r="G44" s="426">
        <f t="shared" si="5"/>
        <v>1</v>
      </c>
      <c r="H44" s="737"/>
      <c r="I44" s="738"/>
      <c r="J44" s="61" t="str">
        <f t="shared" si="2"/>
        <v/>
      </c>
      <c r="K44" s="200" t="s">
        <v>76</v>
      </c>
      <c r="L44" s="61" t="str">
        <f t="shared" si="3"/>
        <v/>
      </c>
      <c r="M44" s="76"/>
      <c r="N44" s="76"/>
    </row>
    <row r="45" spans="1:14" ht="15">
      <c r="A45" s="426">
        <f t="shared" si="4"/>
        <v>1</v>
      </c>
      <c r="B45" s="428"/>
      <c r="C45" s="197"/>
      <c r="D45" s="61" t="str">
        <f t="shared" si="0"/>
        <v/>
      </c>
      <c r="E45" s="200" t="s">
        <v>76</v>
      </c>
      <c r="F45" s="61" t="str">
        <f t="shared" si="1"/>
        <v/>
      </c>
      <c r="G45" s="426">
        <f t="shared" si="5"/>
        <v>1</v>
      </c>
      <c r="H45" s="737"/>
      <c r="I45" s="738"/>
      <c r="J45" s="61" t="str">
        <f t="shared" si="2"/>
        <v/>
      </c>
      <c r="K45" s="200" t="s">
        <v>76</v>
      </c>
      <c r="L45" s="61" t="str">
        <f t="shared" si="3"/>
        <v/>
      </c>
      <c r="M45" s="76"/>
      <c r="N45" s="76"/>
    </row>
    <row r="46" spans="1:14" ht="15">
      <c r="A46" s="426">
        <f t="shared" si="4"/>
        <v>1</v>
      </c>
      <c r="B46" s="428"/>
      <c r="C46" s="197"/>
      <c r="D46" s="61" t="str">
        <f t="shared" si="0"/>
        <v/>
      </c>
      <c r="E46" s="200" t="s">
        <v>76</v>
      </c>
      <c r="F46" s="61" t="str">
        <f t="shared" si="1"/>
        <v/>
      </c>
      <c r="G46" s="426">
        <f t="shared" si="5"/>
        <v>1</v>
      </c>
      <c r="H46" s="737"/>
      <c r="I46" s="738"/>
      <c r="J46" s="61" t="str">
        <f t="shared" si="2"/>
        <v/>
      </c>
      <c r="K46" s="200" t="s">
        <v>76</v>
      </c>
      <c r="L46" s="61" t="str">
        <f t="shared" si="3"/>
        <v/>
      </c>
      <c r="M46" s="76"/>
      <c r="N46" s="76"/>
    </row>
    <row r="47" spans="1:14" ht="15">
      <c r="A47" s="426">
        <f t="shared" si="4"/>
        <v>1</v>
      </c>
      <c r="B47" s="428"/>
      <c r="C47" s="197"/>
      <c r="D47" s="61" t="str">
        <f t="shared" si="0"/>
        <v/>
      </c>
      <c r="E47" s="200" t="s">
        <v>76</v>
      </c>
      <c r="F47" s="61" t="str">
        <f t="shared" si="1"/>
        <v/>
      </c>
      <c r="G47" s="426">
        <f t="shared" si="5"/>
        <v>1</v>
      </c>
      <c r="H47" s="737"/>
      <c r="I47" s="738"/>
      <c r="J47" s="61" t="str">
        <f t="shared" si="2"/>
        <v/>
      </c>
      <c r="K47" s="200" t="s">
        <v>76</v>
      </c>
      <c r="L47" s="61" t="str">
        <f t="shared" si="3"/>
        <v/>
      </c>
      <c r="M47" s="76"/>
      <c r="N47" s="76"/>
    </row>
    <row r="48" spans="1:14" ht="15">
      <c r="A48" s="426">
        <f t="shared" si="4"/>
        <v>1</v>
      </c>
      <c r="B48" s="428"/>
      <c r="C48" s="197"/>
      <c r="D48" s="61" t="str">
        <f t="shared" si="0"/>
        <v/>
      </c>
      <c r="E48" s="200" t="s">
        <v>76</v>
      </c>
      <c r="F48" s="61" t="str">
        <f t="shared" si="1"/>
        <v/>
      </c>
      <c r="G48" s="426">
        <f t="shared" si="5"/>
        <v>1</v>
      </c>
      <c r="H48" s="737"/>
      <c r="I48" s="738"/>
      <c r="J48" s="61" t="str">
        <f t="shared" si="2"/>
        <v/>
      </c>
      <c r="K48" s="200" t="s">
        <v>76</v>
      </c>
      <c r="L48" s="61" t="str">
        <f t="shared" si="3"/>
        <v/>
      </c>
      <c r="M48" s="76"/>
      <c r="N48" s="76"/>
    </row>
    <row r="49" spans="1:14" ht="15">
      <c r="A49" s="426">
        <f t="shared" si="4"/>
        <v>1</v>
      </c>
      <c r="B49" s="428"/>
      <c r="C49" s="197"/>
      <c r="D49" s="61" t="str">
        <f t="shared" si="0"/>
        <v/>
      </c>
      <c r="E49" s="200" t="s">
        <v>76</v>
      </c>
      <c r="F49" s="61" t="str">
        <f t="shared" si="1"/>
        <v/>
      </c>
      <c r="G49" s="426">
        <f t="shared" si="5"/>
        <v>1</v>
      </c>
      <c r="H49" s="737"/>
      <c r="I49" s="738"/>
      <c r="J49" s="61" t="str">
        <f t="shared" si="2"/>
        <v/>
      </c>
      <c r="K49" s="200" t="s">
        <v>76</v>
      </c>
      <c r="L49" s="61" t="str">
        <f t="shared" si="3"/>
        <v/>
      </c>
      <c r="M49" s="76"/>
      <c r="N49" s="76"/>
    </row>
    <row r="50" spans="1:14" ht="15">
      <c r="A50" s="426">
        <f t="shared" si="4"/>
        <v>1</v>
      </c>
      <c r="B50" s="428"/>
      <c r="C50" s="197"/>
      <c r="D50" s="61" t="str">
        <f t="shared" si="0"/>
        <v/>
      </c>
      <c r="E50" s="200" t="s">
        <v>76</v>
      </c>
      <c r="F50" s="61" t="str">
        <f t="shared" si="1"/>
        <v/>
      </c>
      <c r="G50" s="426">
        <f t="shared" si="5"/>
        <v>1</v>
      </c>
      <c r="H50" s="737"/>
      <c r="I50" s="738"/>
      <c r="J50" s="61" t="str">
        <f t="shared" si="2"/>
        <v/>
      </c>
      <c r="K50" s="200" t="s">
        <v>76</v>
      </c>
      <c r="L50" s="61" t="str">
        <f t="shared" si="3"/>
        <v/>
      </c>
      <c r="M50" s="76"/>
      <c r="N50" s="76"/>
    </row>
    <row r="51" spans="1:14" ht="15">
      <c r="A51" s="426">
        <f t="shared" si="4"/>
        <v>1</v>
      </c>
      <c r="B51" s="428"/>
      <c r="C51" s="197"/>
      <c r="D51" s="61" t="str">
        <f t="shared" si="0"/>
        <v/>
      </c>
      <c r="E51" s="200" t="s">
        <v>76</v>
      </c>
      <c r="F51" s="61" t="str">
        <f t="shared" si="1"/>
        <v/>
      </c>
      <c r="G51" s="426">
        <f t="shared" si="5"/>
        <v>1</v>
      </c>
      <c r="H51" s="737"/>
      <c r="I51" s="738"/>
      <c r="J51" s="61" t="str">
        <f t="shared" si="2"/>
        <v/>
      </c>
      <c r="K51" s="200" t="s">
        <v>76</v>
      </c>
      <c r="L51" s="61" t="str">
        <f t="shared" si="3"/>
        <v/>
      </c>
      <c r="M51" s="76"/>
      <c r="N51" s="76"/>
    </row>
    <row r="52" spans="1:14" ht="15">
      <c r="A52" s="426">
        <f t="shared" si="4"/>
        <v>1</v>
      </c>
      <c r="B52" s="428"/>
      <c r="C52" s="197"/>
      <c r="D52" s="61" t="str">
        <f t="shared" si="0"/>
        <v/>
      </c>
      <c r="E52" s="200" t="s">
        <v>76</v>
      </c>
      <c r="F52" s="61" t="str">
        <f t="shared" si="1"/>
        <v/>
      </c>
      <c r="G52" s="426">
        <f t="shared" si="5"/>
        <v>1</v>
      </c>
      <c r="H52" s="737"/>
      <c r="I52" s="738"/>
      <c r="J52" s="61" t="str">
        <f t="shared" si="2"/>
        <v/>
      </c>
      <c r="K52" s="200" t="s">
        <v>76</v>
      </c>
      <c r="L52" s="61" t="str">
        <f t="shared" si="3"/>
        <v/>
      </c>
      <c r="M52" s="76"/>
      <c r="N52" s="76"/>
    </row>
    <row r="53" spans="1:14" ht="15">
      <c r="A53" s="426">
        <f t="shared" si="4"/>
        <v>1</v>
      </c>
      <c r="B53" s="428"/>
      <c r="C53" s="197"/>
      <c r="D53" s="61" t="str">
        <f t="shared" si="0"/>
        <v/>
      </c>
      <c r="E53" s="200" t="s">
        <v>76</v>
      </c>
      <c r="F53" s="61" t="str">
        <f t="shared" si="1"/>
        <v/>
      </c>
      <c r="G53" s="426">
        <f t="shared" si="5"/>
        <v>1</v>
      </c>
      <c r="H53" s="737"/>
      <c r="I53" s="738"/>
      <c r="J53" s="61" t="str">
        <f t="shared" si="2"/>
        <v/>
      </c>
      <c r="K53" s="200" t="s">
        <v>76</v>
      </c>
      <c r="L53" s="61" t="str">
        <f t="shared" si="3"/>
        <v/>
      </c>
      <c r="M53" s="76"/>
      <c r="N53" s="76"/>
    </row>
    <row r="54" spans="1:14" ht="15">
      <c r="A54" s="426">
        <f t="shared" si="4"/>
        <v>1</v>
      </c>
      <c r="B54" s="428"/>
      <c r="C54" s="197"/>
      <c r="D54" s="61" t="str">
        <f t="shared" si="0"/>
        <v/>
      </c>
      <c r="E54" s="200" t="s">
        <v>76</v>
      </c>
      <c r="F54" s="61" t="str">
        <f t="shared" si="1"/>
        <v/>
      </c>
      <c r="G54" s="426">
        <f t="shared" si="5"/>
        <v>1</v>
      </c>
      <c r="H54" s="737"/>
      <c r="I54" s="738"/>
      <c r="J54" s="61" t="str">
        <f t="shared" si="2"/>
        <v/>
      </c>
      <c r="K54" s="200" t="s">
        <v>76</v>
      </c>
      <c r="L54" s="61" t="str">
        <f t="shared" si="3"/>
        <v/>
      </c>
      <c r="M54" s="76"/>
      <c r="N54" s="76"/>
    </row>
    <row r="55" spans="1:14" ht="15">
      <c r="A55" s="426">
        <f t="shared" si="4"/>
        <v>1</v>
      </c>
      <c r="B55" s="428"/>
      <c r="C55" s="197"/>
      <c r="D55" s="61" t="str">
        <f t="shared" si="0"/>
        <v/>
      </c>
      <c r="E55" s="200" t="s">
        <v>76</v>
      </c>
      <c r="F55" s="61" t="str">
        <f t="shared" si="1"/>
        <v/>
      </c>
      <c r="G55" s="426">
        <f t="shared" si="5"/>
        <v>1</v>
      </c>
      <c r="H55" s="737"/>
      <c r="I55" s="738"/>
      <c r="J55" s="61" t="str">
        <f t="shared" si="2"/>
        <v/>
      </c>
      <c r="K55" s="200" t="s">
        <v>76</v>
      </c>
      <c r="L55" s="61" t="str">
        <f t="shared" si="3"/>
        <v/>
      </c>
      <c r="M55" s="76"/>
      <c r="N55" s="76"/>
    </row>
    <row r="56" spans="1:14" ht="15">
      <c r="A56" s="426">
        <f t="shared" si="4"/>
        <v>1</v>
      </c>
      <c r="B56" s="428"/>
      <c r="C56" s="197"/>
      <c r="D56" s="61" t="str">
        <f t="shared" si="0"/>
        <v/>
      </c>
      <c r="E56" s="200" t="s">
        <v>76</v>
      </c>
      <c r="F56" s="61" t="str">
        <f t="shared" si="1"/>
        <v/>
      </c>
      <c r="G56" s="426">
        <f t="shared" si="5"/>
        <v>1</v>
      </c>
      <c r="H56" s="737"/>
      <c r="I56" s="738"/>
      <c r="J56" s="61" t="str">
        <f t="shared" si="2"/>
        <v/>
      </c>
      <c r="K56" s="200" t="s">
        <v>76</v>
      </c>
      <c r="L56" s="61" t="str">
        <f t="shared" si="3"/>
        <v/>
      </c>
      <c r="M56" s="76"/>
      <c r="N56" s="76"/>
    </row>
    <row r="57" spans="1:14" ht="15">
      <c r="A57" s="426">
        <f t="shared" si="4"/>
        <v>1</v>
      </c>
      <c r="B57" s="428"/>
      <c r="C57" s="197"/>
      <c r="D57" s="61" t="str">
        <f t="shared" si="0"/>
        <v/>
      </c>
      <c r="E57" s="200" t="s">
        <v>76</v>
      </c>
      <c r="F57" s="61" t="str">
        <f t="shared" si="1"/>
        <v/>
      </c>
      <c r="G57" s="426">
        <f t="shared" si="5"/>
        <v>1</v>
      </c>
      <c r="H57" s="737"/>
      <c r="I57" s="738"/>
      <c r="J57" s="61" t="str">
        <f t="shared" si="2"/>
        <v/>
      </c>
      <c r="K57" s="200" t="s">
        <v>76</v>
      </c>
      <c r="L57" s="61" t="str">
        <f t="shared" si="3"/>
        <v/>
      </c>
      <c r="M57" s="76"/>
      <c r="N57" s="76"/>
    </row>
    <row r="58" spans="1:14" ht="15">
      <c r="A58" s="426">
        <f t="shared" si="4"/>
        <v>1</v>
      </c>
      <c r="B58" s="428"/>
      <c r="C58" s="197"/>
      <c r="D58" s="61" t="str">
        <f t="shared" si="0"/>
        <v/>
      </c>
      <c r="E58" s="200" t="s">
        <v>76</v>
      </c>
      <c r="F58" s="61" t="str">
        <f t="shared" si="1"/>
        <v/>
      </c>
      <c r="G58" s="426">
        <f t="shared" si="5"/>
        <v>1</v>
      </c>
      <c r="H58" s="737"/>
      <c r="I58" s="738"/>
      <c r="J58" s="61" t="str">
        <f t="shared" si="2"/>
        <v/>
      </c>
      <c r="K58" s="200" t="s">
        <v>76</v>
      </c>
      <c r="L58" s="61" t="str">
        <f t="shared" si="3"/>
        <v/>
      </c>
      <c r="M58" s="76"/>
      <c r="N58" s="76"/>
    </row>
    <row r="59" spans="1:14" ht="15">
      <c r="A59" s="426">
        <f t="shared" si="4"/>
        <v>1</v>
      </c>
      <c r="B59" s="428"/>
      <c r="C59" s="197"/>
      <c r="D59" s="61" t="str">
        <f t="shared" si="0"/>
        <v/>
      </c>
      <c r="E59" s="200" t="s">
        <v>76</v>
      </c>
      <c r="F59" s="61" t="str">
        <f t="shared" si="1"/>
        <v/>
      </c>
      <c r="G59" s="426">
        <f t="shared" si="5"/>
        <v>1</v>
      </c>
      <c r="H59" s="737"/>
      <c r="I59" s="738"/>
      <c r="J59" s="61" t="str">
        <f t="shared" si="2"/>
        <v/>
      </c>
      <c r="K59" s="200" t="s">
        <v>76</v>
      </c>
      <c r="L59" s="61" t="str">
        <f t="shared" si="3"/>
        <v/>
      </c>
      <c r="M59" s="76"/>
      <c r="N59" s="76"/>
    </row>
    <row r="60" spans="1:14" ht="15.75" thickBot="1">
      <c r="A60" s="426">
        <f t="shared" si="4"/>
        <v>1</v>
      </c>
      <c r="B60" s="428"/>
      <c r="C60" s="198"/>
      <c r="D60" s="61" t="str">
        <f t="shared" si="0"/>
        <v/>
      </c>
      <c r="E60" s="201" t="s">
        <v>76</v>
      </c>
      <c r="F60" s="61" t="str">
        <f t="shared" si="1"/>
        <v/>
      </c>
      <c r="G60" s="426">
        <f t="shared" si="5"/>
        <v>1</v>
      </c>
      <c r="H60" s="739"/>
      <c r="I60" s="740"/>
      <c r="J60" s="61" t="str">
        <f t="shared" si="2"/>
        <v/>
      </c>
      <c r="K60" s="201" t="s">
        <v>76</v>
      </c>
      <c r="L60" s="61" t="str">
        <f t="shared" si="3"/>
        <v/>
      </c>
      <c r="M60" s="76"/>
      <c r="N60" s="76"/>
    </row>
    <row r="61" spans="1:14">
      <c r="A61" s="76"/>
      <c r="B61" s="60"/>
      <c r="C61" s="60"/>
      <c r="D61" s="60"/>
      <c r="E61" s="60"/>
      <c r="F61" s="60"/>
      <c r="G61" s="76"/>
      <c r="H61" s="60"/>
      <c r="I61" s="60"/>
      <c r="J61" s="60"/>
      <c r="K61" s="60"/>
      <c r="L61" s="60"/>
      <c r="M61" s="76"/>
      <c r="N61" s="76"/>
    </row>
    <row r="62" spans="1:14">
      <c r="B62" s="60"/>
      <c r="C62" s="60"/>
      <c r="D62" s="60"/>
      <c r="E62" s="60"/>
      <c r="F62" s="60"/>
      <c r="G62" s="76"/>
      <c r="H62" s="60"/>
      <c r="I62" s="60"/>
      <c r="J62" s="60"/>
      <c r="K62" s="60"/>
      <c r="L62" s="60"/>
    </row>
  </sheetData>
  <sheetProtection selectLockedCells="1"/>
  <mergeCells count="56">
    <mergeCell ref="I1:L1"/>
    <mergeCell ref="C5:D6"/>
    <mergeCell ref="H12:I12"/>
    <mergeCell ref="H13:I13"/>
    <mergeCell ref="H11:I11"/>
    <mergeCell ref="H5:J6"/>
    <mergeCell ref="H10:I10"/>
    <mergeCell ref="C3:F3"/>
    <mergeCell ref="H3:L3"/>
    <mergeCell ref="H18:I18"/>
    <mergeCell ref="H19:I19"/>
    <mergeCell ref="H20:I20"/>
    <mergeCell ref="H21:I21"/>
    <mergeCell ref="H14:I14"/>
    <mergeCell ref="H15:I15"/>
    <mergeCell ref="H16:I16"/>
    <mergeCell ref="H17:I17"/>
    <mergeCell ref="H26:I26"/>
    <mergeCell ref="H27:I27"/>
    <mergeCell ref="H28:I28"/>
    <mergeCell ref="H29:I29"/>
    <mergeCell ref="H22:I22"/>
    <mergeCell ref="H23:I23"/>
    <mergeCell ref="H24:I24"/>
    <mergeCell ref="H25:I25"/>
    <mergeCell ref="H34:I34"/>
    <mergeCell ref="H35:I35"/>
    <mergeCell ref="H36:I36"/>
    <mergeCell ref="H37:I37"/>
    <mergeCell ref="H30:I30"/>
    <mergeCell ref="H31:I31"/>
    <mergeCell ref="H32:I32"/>
    <mergeCell ref="H33:I33"/>
    <mergeCell ref="H42:I42"/>
    <mergeCell ref="H43:I43"/>
    <mergeCell ref="H44:I44"/>
    <mergeCell ref="H45:I45"/>
    <mergeCell ref="H38:I38"/>
    <mergeCell ref="H39:I39"/>
    <mergeCell ref="H40:I40"/>
    <mergeCell ref="H41:I41"/>
    <mergeCell ref="H60:I60"/>
    <mergeCell ref="H54:I54"/>
    <mergeCell ref="H55:I55"/>
    <mergeCell ref="H56:I56"/>
    <mergeCell ref="H57:I57"/>
    <mergeCell ref="H58:I58"/>
    <mergeCell ref="H59:I59"/>
    <mergeCell ref="H51:I51"/>
    <mergeCell ref="H52:I52"/>
    <mergeCell ref="H53:I53"/>
    <mergeCell ref="H46:I46"/>
    <mergeCell ref="H47:I47"/>
    <mergeCell ref="H48:I48"/>
    <mergeCell ref="H49:I49"/>
    <mergeCell ref="H50:I50"/>
  </mergeCells>
  <phoneticPr fontId="0" type="noConversion"/>
  <conditionalFormatting sqref="H2 J2">
    <cfRule type="cellIs" dxfId="212" priority="5" stopIfTrue="1" operator="equal">
      <formula>"Complete"</formula>
    </cfRule>
    <cfRule type="cellIs" dxfId="211" priority="6" stopIfTrue="1" operator="equal">
      <formula>"Incomplete"</formula>
    </cfRule>
  </conditionalFormatting>
  <conditionalFormatting sqref="B7:F61 A4:A6">
    <cfRule type="expression" dxfId="210" priority="4" stopIfTrue="1">
      <formula>$E$4=0</formula>
    </cfRule>
  </conditionalFormatting>
  <conditionalFormatting sqref="G7:L61 M4:M6">
    <cfRule type="expression" dxfId="209" priority="3" stopIfTrue="1">
      <formula>$K$4=0</formula>
    </cfRule>
  </conditionalFormatting>
  <conditionalFormatting sqref="G6 H5:J6 K6:L6">
    <cfRule type="expression" dxfId="208" priority="2" stopIfTrue="1">
      <formula>$K$4=1</formula>
    </cfRule>
  </conditionalFormatting>
  <conditionalFormatting sqref="B6 C5:D6 E6:F6">
    <cfRule type="expression" dxfId="207" priority="1" stopIfTrue="1">
      <formula>$E$4=1</formula>
    </cfRule>
  </conditionalFormatting>
  <dataValidations xWindow="354" yWindow="355" count="6">
    <dataValidation allowBlank="1" showInputMessage="1" showErrorMessage="1" promptTitle="Source of Funding" prompt="Please fully describe the source of the funding including any programme or scheme names. " sqref="D11:D60" xr:uid="{00000000-0002-0000-0500-000000000000}"/>
    <dataValidation type="list" allowBlank="1" showInputMessage="1" showErrorMessage="1" promptTitle="Role  in Project" prompt="Please select the role of your organisation in the project._x000a__x000a_If you do not know select Unknown._x000a_ " sqref="K11:K60" xr:uid="{00000000-0002-0000-0500-000001000000}">
      <formula1>$N$9:$N$12</formula1>
    </dataValidation>
    <dataValidation type="list" allowBlank="1" showInputMessage="1" showErrorMessage="1" promptTitle="Role in Project" prompt="Please select the role of your organisation in the project._x000a__x000a_If you do not know select Unknown._x000a__x000a_" sqref="E11:E60" xr:uid="{00000000-0002-0000-0500-000002000000}">
      <formula1>$N$9:$N$12</formula1>
    </dataValidation>
    <dataValidation type="list" allowBlank="1" showInputMessage="1" showErrorMessage="1" sqref="K5 E5" xr:uid="{00000000-0002-0000-0500-000003000000}">
      <formula1>$N$5:$N$7</formula1>
    </dataValidation>
    <dataValidation allowBlank="1" showInputMessage="1" showErrorMessage="1" promptTitle="Competition Name &amp; Applicant No" prompt="Please enter the competition &amp; applicant number relating to the project." sqref="C11:C60" xr:uid="{00000000-0002-0000-0500-000004000000}"/>
    <dataValidation allowBlank="1" showInputMessage="1" showErrorMessage="1" promptTitle="Applicant Number" prompt="Please enter the Applicant Number relating to other projects in this competition" sqref="H11:H60 I11:I24 I27:I60" xr:uid="{00000000-0002-0000-0500-000005000000}"/>
  </dataValidations>
  <hyperlinks>
    <hyperlink ref="I1" r:id="rId1" display="Funding Guidance Documents" xr:uid="{00000000-0004-0000-0500-000000000000}"/>
    <hyperlink ref="I1:L1" r:id="rId2" display="Funding Rules" xr:uid="{00000000-0004-0000-0500-000001000000}"/>
  </hyperlinks>
  <printOptions horizontalCentered="1"/>
  <pageMargins left="0.19685039370078741" right="0.19685039370078741" top="0.47244094488188981" bottom="0.19685039370078741" header="0" footer="0"/>
  <pageSetup paperSize="9" scale="72"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51"/>
  <sheetViews>
    <sheetView zoomScaleNormal="100" workbookViewId="0">
      <pane ySplit="2" topLeftCell="A18" activePane="bottomLeft" state="frozen"/>
      <selection activeCell="E5" sqref="E5"/>
      <selection pane="bottomLeft" activeCell="G4" sqref="G4"/>
    </sheetView>
  </sheetViews>
  <sheetFormatPr defaultColWidth="9.140625" defaultRowHeight="17.25" customHeight="1"/>
  <cols>
    <col min="1" max="1" width="3.5703125" style="369" customWidth="1"/>
    <col min="2" max="2" width="3.42578125" style="53" customWidth="1"/>
    <col min="3" max="3" width="40.140625" style="53" customWidth="1"/>
    <col min="4" max="4" width="3.5703125" style="53" customWidth="1"/>
    <col min="5" max="5" width="17.42578125" style="53" customWidth="1"/>
    <col min="6" max="6" width="3.5703125" style="53" customWidth="1"/>
    <col min="7" max="7" width="12.5703125" style="53" customWidth="1"/>
    <col min="8" max="8" width="3.5703125" style="53" customWidth="1"/>
    <col min="9" max="9" width="24.42578125" style="53" customWidth="1"/>
    <col min="10" max="10" width="3.5703125" style="53" customWidth="1"/>
    <col min="11" max="11" width="14.5703125" style="53" customWidth="1"/>
    <col min="12" max="12" width="3.5703125" style="53" customWidth="1"/>
    <col min="13" max="13" width="14.5703125" style="53" customWidth="1"/>
    <col min="14" max="14" width="3.5703125" style="53" customWidth="1"/>
    <col min="15" max="15" width="40.5703125" style="430" customWidth="1"/>
    <col min="16" max="16384" width="9.140625" style="53"/>
  </cols>
  <sheetData>
    <row r="1" spans="1:15" ht="15.95" customHeight="1" thickBot="1">
      <c r="C1" s="96" t="s">
        <v>425</v>
      </c>
      <c r="K1" s="602"/>
      <c r="L1" s="602"/>
      <c r="M1" s="602"/>
      <c r="N1" s="602"/>
      <c r="O1" s="251"/>
    </row>
    <row r="2" spans="1:15" ht="30.75" customHeight="1" thickTop="1">
      <c r="A2" s="369">
        <f>IF(SUM(A4:A50)=32,1,0)</f>
        <v>0</v>
      </c>
      <c r="B2" s="303"/>
      <c r="C2" s="304" t="s">
        <v>329</v>
      </c>
      <c r="D2" s="305"/>
      <c r="E2" s="305"/>
      <c r="F2" s="307" t="s">
        <v>18</v>
      </c>
      <c r="G2" s="300" t="str">
        <f>IF(A2=1,"Complete","Incomplete")</f>
        <v>Incomplete</v>
      </c>
      <c r="H2" s="305"/>
      <c r="I2" s="305"/>
      <c r="J2" s="307" t="s">
        <v>282</v>
      </c>
      <c r="K2" s="300" t="str">
        <f>'Form status'!F38</f>
        <v>Incomplete</v>
      </c>
      <c r="L2" s="305"/>
      <c r="M2" s="305"/>
      <c r="N2" s="309"/>
    </row>
    <row r="3" spans="1:15" ht="13.5" thickBot="1">
      <c r="B3" s="188"/>
      <c r="C3" s="39"/>
      <c r="D3" s="39"/>
      <c r="E3" s="39"/>
      <c r="F3" s="39"/>
      <c r="G3" s="39"/>
      <c r="H3" s="39"/>
      <c r="I3" s="39"/>
      <c r="J3" s="39"/>
      <c r="K3" s="39"/>
      <c r="L3" s="39"/>
      <c r="M3" s="39"/>
      <c r="N3" s="190"/>
    </row>
    <row r="4" spans="1:15" ht="12.75" customHeight="1" thickBot="1">
      <c r="A4" s="369">
        <f>IF(G4="please select",0,1)</f>
        <v>1</v>
      </c>
      <c r="B4" s="189"/>
      <c r="C4" s="123" t="s">
        <v>167</v>
      </c>
      <c r="D4" s="39"/>
      <c r="E4" s="39"/>
      <c r="F4" s="39"/>
      <c r="G4" s="349" t="s">
        <v>90</v>
      </c>
      <c r="H4" s="61" t="str">
        <f>IF(G4="please select","**","")</f>
        <v/>
      </c>
      <c r="I4" s="127">
        <f>IF(G4="yes",0,1)</f>
        <v>0</v>
      </c>
      <c r="J4" s="39"/>
      <c r="K4" s="39"/>
      <c r="L4" s="39"/>
      <c r="M4" s="39"/>
      <c r="N4" s="190"/>
    </row>
    <row r="5" spans="1:15" ht="12.75" customHeight="1" thickBot="1">
      <c r="B5" s="193"/>
      <c r="C5" s="194"/>
      <c r="D5" s="194"/>
      <c r="E5" s="194"/>
      <c r="F5" s="194"/>
      <c r="G5" s="194"/>
      <c r="H5" s="214"/>
      <c r="I5" s="194"/>
      <c r="J5" s="194"/>
      <c r="K5" s="194"/>
      <c r="L5" s="194"/>
      <c r="M5" s="194"/>
      <c r="N5" s="195"/>
    </row>
    <row r="6" spans="1:15" ht="16.5" thickTop="1">
      <c r="B6" s="303"/>
      <c r="C6" s="453" t="s">
        <v>343</v>
      </c>
      <c r="D6" s="305"/>
      <c r="E6" s="305"/>
      <c r="F6" s="305"/>
      <c r="G6" s="305"/>
      <c r="H6" s="305"/>
      <c r="I6" s="305"/>
      <c r="J6" s="305"/>
      <c r="K6" s="305"/>
      <c r="L6" s="305"/>
      <c r="M6" s="305"/>
      <c r="N6" s="309"/>
    </row>
    <row r="7" spans="1:15" ht="12.75" customHeight="1" thickBot="1">
      <c r="B7" s="188"/>
      <c r="C7" s="70"/>
      <c r="D7" s="60"/>
      <c r="E7" s="60"/>
      <c r="F7" s="60"/>
      <c r="G7" s="60"/>
      <c r="H7" s="60"/>
      <c r="I7" s="60"/>
      <c r="J7" s="60"/>
      <c r="K7" s="60"/>
      <c r="L7" s="60"/>
      <c r="M7" s="60"/>
      <c r="N7" s="190"/>
    </row>
    <row r="8" spans="1:15" ht="12.75" customHeight="1" thickBot="1">
      <c r="A8" s="369">
        <f>IF(E8=0,0,1)</f>
        <v>1</v>
      </c>
      <c r="B8" s="188"/>
      <c r="C8" s="362" t="s">
        <v>344</v>
      </c>
      <c r="D8" s="60"/>
      <c r="E8" s="314">
        <f>5*52</f>
        <v>260</v>
      </c>
      <c r="F8" s="61" t="str">
        <f>IF(E8=0,"**","")</f>
        <v/>
      </c>
      <c r="G8" s="60" t="s">
        <v>75</v>
      </c>
      <c r="H8" s="757" t="s">
        <v>413</v>
      </c>
      <c r="I8" s="757"/>
      <c r="J8" s="758"/>
      <c r="K8" s="750">
        <v>0</v>
      </c>
      <c r="L8" s="751"/>
      <c r="M8" s="366" t="s">
        <v>232</v>
      </c>
      <c r="N8" s="174" t="str">
        <f>IF(A10=0,IF(K8=0,"**",""),"")</f>
        <v>**</v>
      </c>
    </row>
    <row r="9" spans="1:15" ht="3.95" customHeight="1" thickBot="1">
      <c r="B9" s="189"/>
      <c r="C9" s="41"/>
      <c r="D9" s="39"/>
      <c r="E9" s="39"/>
      <c r="F9" s="39"/>
      <c r="G9" s="60"/>
      <c r="H9" s="60"/>
      <c r="I9" s="39"/>
      <c r="J9" s="39"/>
      <c r="K9" s="60"/>
      <c r="L9" s="39"/>
      <c r="M9" s="39"/>
      <c r="N9" s="190"/>
    </row>
    <row r="10" spans="1:15" ht="12.75" customHeight="1" thickBot="1">
      <c r="A10" s="369">
        <f>IF(G4="Yes",IF(K8=0,0,1),1)</f>
        <v>0</v>
      </c>
      <c r="B10" s="188"/>
      <c r="C10" s="362" t="s">
        <v>345</v>
      </c>
      <c r="D10" s="60"/>
      <c r="E10" s="165">
        <v>8</v>
      </c>
      <c r="F10" s="61" t="str">
        <f>IF(E10=0,"**","")</f>
        <v/>
      </c>
      <c r="G10" s="60" t="s">
        <v>75</v>
      </c>
      <c r="H10" s="60"/>
      <c r="I10" s="60"/>
      <c r="J10" s="60"/>
      <c r="K10" s="374">
        <f>ROUND((E14/12)*K8,0)</f>
        <v>0</v>
      </c>
      <c r="L10" s="60"/>
      <c r="M10" s="60"/>
      <c r="N10" s="190"/>
    </row>
    <row r="11" spans="1:15" ht="3.95" customHeight="1" thickBot="1">
      <c r="B11" s="189"/>
      <c r="C11" s="41"/>
      <c r="D11" s="39"/>
      <c r="E11" s="39"/>
      <c r="F11" s="39"/>
      <c r="G11" s="60"/>
      <c r="H11" s="60"/>
      <c r="I11" s="39"/>
      <c r="J11" s="39"/>
      <c r="K11" s="60"/>
      <c r="L11" s="39"/>
      <c r="M11" s="39"/>
      <c r="N11" s="190"/>
    </row>
    <row r="12" spans="1:15" ht="12.75" customHeight="1" thickBot="1">
      <c r="B12" s="188"/>
      <c r="C12" s="362" t="s">
        <v>346</v>
      </c>
      <c r="D12" s="60"/>
      <c r="E12" s="165">
        <v>20</v>
      </c>
      <c r="F12" s="61" t="str">
        <f>IF(E12=0,"**","")</f>
        <v/>
      </c>
      <c r="G12" s="60" t="s">
        <v>75</v>
      </c>
      <c r="H12" s="60"/>
      <c r="I12" s="50" t="s">
        <v>76</v>
      </c>
      <c r="J12" s="60"/>
      <c r="K12" s="60"/>
      <c r="L12" s="60"/>
      <c r="M12" s="60"/>
      <c r="N12" s="190"/>
    </row>
    <row r="13" spans="1:15" ht="13.5" thickBot="1">
      <c r="B13" s="188"/>
      <c r="C13" s="60"/>
      <c r="D13" s="60"/>
      <c r="E13" s="60"/>
      <c r="F13" s="60"/>
      <c r="G13" s="60"/>
      <c r="H13" s="755" t="str">
        <f>IF(E14&lt;211,E14 &amp; " working days per year is low. You will be required to justify this figure before funding is approved.","")</f>
        <v/>
      </c>
      <c r="I13" s="755"/>
      <c r="J13" s="755"/>
      <c r="K13" s="755"/>
      <c r="L13" s="755"/>
      <c r="M13" s="755"/>
      <c r="N13" s="190"/>
    </row>
    <row r="14" spans="1:15" ht="12.75" customHeight="1" thickBot="1">
      <c r="A14" s="369">
        <f>IF(E14&gt;0,1,0)</f>
        <v>1</v>
      </c>
      <c r="B14" s="189"/>
      <c r="C14" s="71"/>
      <c r="D14" s="71" t="s">
        <v>347</v>
      </c>
      <c r="E14" s="314">
        <f>E8-E10-E12</f>
        <v>232</v>
      </c>
      <c r="F14" s="61" t="str">
        <f>IF(E14=0,"**",IF(E14&gt;365,"**",""))</f>
        <v/>
      </c>
      <c r="G14" s="64" t="s">
        <v>75</v>
      </c>
      <c r="H14" s="755"/>
      <c r="I14" s="755"/>
      <c r="J14" s="755"/>
      <c r="K14" s="755"/>
      <c r="L14" s="755"/>
      <c r="M14" s="755"/>
      <c r="N14" s="190"/>
    </row>
    <row r="15" spans="1:15" ht="12.75">
      <c r="B15" s="188"/>
      <c r="C15" s="71"/>
      <c r="D15" s="71"/>
      <c r="E15" s="71"/>
      <c r="F15" s="64"/>
      <c r="G15" s="60"/>
      <c r="H15" s="755"/>
      <c r="I15" s="755"/>
      <c r="J15" s="755"/>
      <c r="K15" s="755"/>
      <c r="L15" s="755"/>
      <c r="M15" s="755"/>
      <c r="N15" s="190"/>
    </row>
    <row r="16" spans="1:15" ht="15.75">
      <c r="B16" s="310"/>
      <c r="C16" s="311" t="s">
        <v>2</v>
      </c>
      <c r="D16" s="312"/>
      <c r="E16" s="312"/>
      <c r="F16" s="312"/>
      <c r="G16" s="312"/>
      <c r="H16" s="312"/>
      <c r="I16" s="312"/>
      <c r="J16" s="312"/>
      <c r="K16" s="312"/>
      <c r="L16" s="312"/>
      <c r="M16" s="312"/>
      <c r="N16" s="313"/>
    </row>
    <row r="17" spans="1:15" ht="12.75" customHeight="1">
      <c r="B17" s="188"/>
      <c r="C17" s="39"/>
      <c r="D17" s="39"/>
      <c r="E17" s="39"/>
      <c r="F17" s="39"/>
      <c r="G17" s="39"/>
      <c r="H17" s="39"/>
      <c r="I17" s="756" t="s">
        <v>20</v>
      </c>
      <c r="J17" s="39"/>
      <c r="K17" s="753" t="s">
        <v>394</v>
      </c>
      <c r="L17" s="39"/>
      <c r="M17" s="39"/>
      <c r="N17" s="190"/>
    </row>
    <row r="18" spans="1:15" ht="12.75" customHeight="1">
      <c r="B18" s="188"/>
      <c r="C18" s="70"/>
      <c r="D18" s="60"/>
      <c r="E18" s="355" t="s">
        <v>348</v>
      </c>
      <c r="F18" s="60"/>
      <c r="G18" s="67" t="s">
        <v>3</v>
      </c>
      <c r="H18" s="60"/>
      <c r="I18" s="756"/>
      <c r="J18" s="60"/>
      <c r="K18" s="754"/>
      <c r="L18" s="60"/>
      <c r="M18" s="67" t="s">
        <v>4</v>
      </c>
      <c r="N18" s="190"/>
    </row>
    <row r="19" spans="1:15" s="99" customFormat="1" ht="13.5" thickBot="1">
      <c r="A19" s="369"/>
      <c r="B19" s="202"/>
      <c r="C19" s="362" t="s">
        <v>219</v>
      </c>
      <c r="D19" s="98"/>
      <c r="E19" s="355" t="s">
        <v>64</v>
      </c>
      <c r="F19" s="67"/>
      <c r="G19" s="67" t="s">
        <v>5</v>
      </c>
      <c r="H19" s="67"/>
      <c r="I19" s="756"/>
      <c r="J19" s="67"/>
      <c r="K19" s="754"/>
      <c r="L19" s="67"/>
      <c r="M19" s="67" t="s">
        <v>98</v>
      </c>
      <c r="N19" s="203"/>
      <c r="O19" s="430"/>
    </row>
    <row r="20" spans="1:15" ht="12.75" customHeight="1">
      <c r="A20" s="417">
        <f>IF(G4="Yes",IF(C20="",0,IF(E20=0,0,IF(G20=0,0,IF(K20=0,0,1)))),1)</f>
        <v>0</v>
      </c>
      <c r="B20" s="204"/>
      <c r="C20" s="205"/>
      <c r="D20" s="61" t="str">
        <f t="shared" ref="D20:D29" si="0">IF(A20=0,IF(C20="","**",""),"")</f>
        <v>**</v>
      </c>
      <c r="E20" s="208">
        <v>0</v>
      </c>
      <c r="F20" s="61" t="str">
        <f t="shared" ref="F20:F29" si="1">IF(A20=0,IF(E20=0,"**",""),"")</f>
        <v>**</v>
      </c>
      <c r="G20" s="211">
        <v>0</v>
      </c>
      <c r="H20" s="61" t="str">
        <f t="shared" ref="H20:H29" si="2">IF(A20=0,IF(G20=0,"**",""),"")</f>
        <v>**</v>
      </c>
      <c r="I20" s="315">
        <f>(E20/$E$14)</f>
        <v>0</v>
      </c>
      <c r="J20" s="100"/>
      <c r="K20" s="375">
        <v>0</v>
      </c>
      <c r="L20" s="61" t="str">
        <f t="shared" ref="L20:L29" si="3">IF(A20=0,IF(K20=0,"**",""),"")</f>
        <v>**</v>
      </c>
      <c r="M20" s="315">
        <f>ROUND(I20*K20,0)</f>
        <v>0</v>
      </c>
      <c r="N20" s="190"/>
      <c r="O20" s="369">
        <f>IF(K20&gt;$K$10*G20,1,0)</f>
        <v>0</v>
      </c>
    </row>
    <row r="21" spans="1:15" ht="12.75" customHeight="1">
      <c r="A21" s="417">
        <f>IF($G$4="Yes",IF(C21="",IF(E21=0,IF(G21=0,IF(K21=0,1,0),0),0),IF(E21&gt;0,IF(G21&gt;0,IF(K21&gt;0,1,0),0),0)),1)</f>
        <v>1</v>
      </c>
      <c r="B21" s="204"/>
      <c r="C21" s="206"/>
      <c r="D21" s="61" t="str">
        <f t="shared" si="0"/>
        <v/>
      </c>
      <c r="E21" s="209">
        <v>0</v>
      </c>
      <c r="F21" s="61" t="str">
        <f t="shared" si="1"/>
        <v/>
      </c>
      <c r="G21" s="212">
        <v>0</v>
      </c>
      <c r="H21" s="61" t="str">
        <f t="shared" si="2"/>
        <v/>
      </c>
      <c r="I21" s="316">
        <f>(E21/$E$14)</f>
        <v>0</v>
      </c>
      <c r="J21" s="100"/>
      <c r="K21" s="212">
        <v>0</v>
      </c>
      <c r="L21" s="61" t="str">
        <f t="shared" si="3"/>
        <v/>
      </c>
      <c r="M21" s="316">
        <f>ROUND(I21*K21,0)</f>
        <v>0</v>
      </c>
      <c r="N21" s="190"/>
      <c r="O21" s="369">
        <f t="shared" ref="O21:O29" si="4">IF(K21&gt;$K$10*G21,1,0)</f>
        <v>0</v>
      </c>
    </row>
    <row r="22" spans="1:15" ht="12.75" customHeight="1">
      <c r="A22" s="417">
        <f t="shared" ref="A22:A30" si="5">IF($G$4="Yes",IF(C22="",IF(E22=0,IF(G22=0,IF(K22=0,1,0),0),0),IF(E22&gt;0,IF(G22&gt;0,IF(K22&gt;0,1,0),0),0)),1)</f>
        <v>1</v>
      </c>
      <c r="B22" s="204"/>
      <c r="C22" s="206"/>
      <c r="D22" s="61" t="str">
        <f t="shared" si="0"/>
        <v/>
      </c>
      <c r="E22" s="209">
        <v>0</v>
      </c>
      <c r="F22" s="61" t="str">
        <f t="shared" si="1"/>
        <v/>
      </c>
      <c r="G22" s="212">
        <v>0</v>
      </c>
      <c r="H22" s="61" t="str">
        <f t="shared" si="2"/>
        <v/>
      </c>
      <c r="I22" s="316">
        <f t="shared" ref="I22:I28" si="6">(E22/$E$14)</f>
        <v>0</v>
      </c>
      <c r="J22" s="100"/>
      <c r="K22" s="212">
        <v>0</v>
      </c>
      <c r="L22" s="61" t="str">
        <f t="shared" si="3"/>
        <v/>
      </c>
      <c r="M22" s="316">
        <f t="shared" ref="M22:M29" si="7">ROUND(I22*K22,0)</f>
        <v>0</v>
      </c>
      <c r="N22" s="190"/>
      <c r="O22" s="369">
        <f t="shared" si="4"/>
        <v>0</v>
      </c>
    </row>
    <row r="23" spans="1:15" ht="12.75" customHeight="1">
      <c r="A23" s="417">
        <f t="shared" si="5"/>
        <v>1</v>
      </c>
      <c r="B23" s="204"/>
      <c r="C23" s="206"/>
      <c r="D23" s="61" t="str">
        <f t="shared" si="0"/>
        <v/>
      </c>
      <c r="E23" s="209">
        <v>0</v>
      </c>
      <c r="F23" s="61" t="str">
        <f t="shared" si="1"/>
        <v/>
      </c>
      <c r="G23" s="212">
        <v>0</v>
      </c>
      <c r="H23" s="61" t="str">
        <f t="shared" si="2"/>
        <v/>
      </c>
      <c r="I23" s="316">
        <f t="shared" si="6"/>
        <v>0</v>
      </c>
      <c r="J23" s="100"/>
      <c r="K23" s="212">
        <v>0</v>
      </c>
      <c r="L23" s="61" t="str">
        <f t="shared" si="3"/>
        <v/>
      </c>
      <c r="M23" s="316">
        <f t="shared" si="7"/>
        <v>0</v>
      </c>
      <c r="N23" s="190"/>
      <c r="O23" s="369">
        <f t="shared" si="4"/>
        <v>0</v>
      </c>
    </row>
    <row r="24" spans="1:15" ht="12.75" customHeight="1">
      <c r="A24" s="417">
        <f>IF($G$4="Yes",IF(C24="",IF(E24=0,IF(G24=0,IF(K24=0,1,0),0),0),IF(E24&gt;0,IF(G24&gt;0,IF(K24&gt;0,1,0),0),0)),1)</f>
        <v>1</v>
      </c>
      <c r="B24" s="204"/>
      <c r="C24" s="206"/>
      <c r="D24" s="61" t="str">
        <f t="shared" si="0"/>
        <v/>
      </c>
      <c r="E24" s="209">
        <v>0</v>
      </c>
      <c r="F24" s="61" t="str">
        <f t="shared" si="1"/>
        <v/>
      </c>
      <c r="G24" s="212">
        <v>0</v>
      </c>
      <c r="H24" s="61" t="str">
        <f t="shared" si="2"/>
        <v/>
      </c>
      <c r="I24" s="316">
        <f t="shared" si="6"/>
        <v>0</v>
      </c>
      <c r="J24" s="100"/>
      <c r="K24" s="212">
        <v>0</v>
      </c>
      <c r="L24" s="61" t="str">
        <f t="shared" si="3"/>
        <v/>
      </c>
      <c r="M24" s="316">
        <f t="shared" si="7"/>
        <v>0</v>
      </c>
      <c r="N24" s="190"/>
      <c r="O24" s="369">
        <f t="shared" si="4"/>
        <v>0</v>
      </c>
    </row>
    <row r="25" spans="1:15" ht="12.75" customHeight="1">
      <c r="A25" s="417">
        <f t="shared" si="5"/>
        <v>1</v>
      </c>
      <c r="B25" s="204"/>
      <c r="C25" s="206"/>
      <c r="D25" s="61" t="str">
        <f t="shared" si="0"/>
        <v/>
      </c>
      <c r="E25" s="209">
        <v>0</v>
      </c>
      <c r="F25" s="61" t="str">
        <f t="shared" si="1"/>
        <v/>
      </c>
      <c r="G25" s="212">
        <v>0</v>
      </c>
      <c r="H25" s="61" t="str">
        <f t="shared" si="2"/>
        <v/>
      </c>
      <c r="I25" s="316">
        <f t="shared" si="6"/>
        <v>0</v>
      </c>
      <c r="J25" s="100"/>
      <c r="K25" s="212">
        <v>0</v>
      </c>
      <c r="L25" s="61" t="str">
        <f t="shared" si="3"/>
        <v/>
      </c>
      <c r="M25" s="316">
        <f t="shared" si="7"/>
        <v>0</v>
      </c>
      <c r="N25" s="190"/>
      <c r="O25" s="369">
        <f t="shared" si="4"/>
        <v>0</v>
      </c>
    </row>
    <row r="26" spans="1:15" ht="12.75" customHeight="1">
      <c r="A26" s="417">
        <f t="shared" si="5"/>
        <v>1</v>
      </c>
      <c r="B26" s="204"/>
      <c r="C26" s="206"/>
      <c r="D26" s="61" t="str">
        <f t="shared" si="0"/>
        <v/>
      </c>
      <c r="E26" s="209">
        <v>0</v>
      </c>
      <c r="F26" s="61" t="str">
        <f t="shared" si="1"/>
        <v/>
      </c>
      <c r="G26" s="212">
        <v>0</v>
      </c>
      <c r="H26" s="61" t="str">
        <f t="shared" si="2"/>
        <v/>
      </c>
      <c r="I26" s="316">
        <f t="shared" si="6"/>
        <v>0</v>
      </c>
      <c r="J26" s="100"/>
      <c r="K26" s="212">
        <v>0</v>
      </c>
      <c r="L26" s="61" t="str">
        <f t="shared" si="3"/>
        <v/>
      </c>
      <c r="M26" s="316">
        <f t="shared" si="7"/>
        <v>0</v>
      </c>
      <c r="N26" s="190"/>
      <c r="O26" s="369">
        <f t="shared" si="4"/>
        <v>0</v>
      </c>
    </row>
    <row r="27" spans="1:15" ht="12.75" customHeight="1">
      <c r="A27" s="417">
        <f t="shared" si="5"/>
        <v>1</v>
      </c>
      <c r="B27" s="204"/>
      <c r="C27" s="206"/>
      <c r="D27" s="61" t="str">
        <f t="shared" si="0"/>
        <v/>
      </c>
      <c r="E27" s="209">
        <v>0</v>
      </c>
      <c r="F27" s="61" t="str">
        <f t="shared" si="1"/>
        <v/>
      </c>
      <c r="G27" s="212">
        <v>0</v>
      </c>
      <c r="H27" s="61" t="str">
        <f t="shared" si="2"/>
        <v/>
      </c>
      <c r="I27" s="316">
        <f t="shared" si="6"/>
        <v>0</v>
      </c>
      <c r="J27" s="100"/>
      <c r="K27" s="212">
        <v>0</v>
      </c>
      <c r="L27" s="61" t="str">
        <f t="shared" si="3"/>
        <v/>
      </c>
      <c r="M27" s="316">
        <f t="shared" si="7"/>
        <v>0</v>
      </c>
      <c r="N27" s="190"/>
      <c r="O27" s="369">
        <f t="shared" si="4"/>
        <v>0</v>
      </c>
    </row>
    <row r="28" spans="1:15" ht="12.75" customHeight="1">
      <c r="A28" s="417">
        <f t="shared" si="5"/>
        <v>1</v>
      </c>
      <c r="B28" s="204"/>
      <c r="C28" s="206"/>
      <c r="D28" s="61" t="str">
        <f t="shared" si="0"/>
        <v/>
      </c>
      <c r="E28" s="209">
        <v>0</v>
      </c>
      <c r="F28" s="61" t="str">
        <f t="shared" si="1"/>
        <v/>
      </c>
      <c r="G28" s="212">
        <v>0</v>
      </c>
      <c r="H28" s="61" t="str">
        <f t="shared" si="2"/>
        <v/>
      </c>
      <c r="I28" s="316">
        <f t="shared" si="6"/>
        <v>0</v>
      </c>
      <c r="J28" s="100"/>
      <c r="K28" s="212">
        <v>0</v>
      </c>
      <c r="L28" s="61" t="str">
        <f t="shared" si="3"/>
        <v/>
      </c>
      <c r="M28" s="316">
        <f t="shared" si="7"/>
        <v>0</v>
      </c>
      <c r="N28" s="190"/>
      <c r="O28" s="369">
        <f t="shared" si="4"/>
        <v>0</v>
      </c>
    </row>
    <row r="29" spans="1:15" ht="12.75" customHeight="1">
      <c r="A29" s="417">
        <f t="shared" si="5"/>
        <v>1</v>
      </c>
      <c r="B29" s="204"/>
      <c r="C29" s="443"/>
      <c r="D29" s="61" t="str">
        <f t="shared" si="0"/>
        <v/>
      </c>
      <c r="E29" s="444">
        <v>0</v>
      </c>
      <c r="F29" s="61" t="str">
        <f t="shared" si="1"/>
        <v/>
      </c>
      <c r="G29" s="445">
        <v>0</v>
      </c>
      <c r="H29" s="61" t="str">
        <f t="shared" si="2"/>
        <v/>
      </c>
      <c r="I29" s="446">
        <f t="shared" ref="I29:I38" si="8">(E29/$E$14)</f>
        <v>0</v>
      </c>
      <c r="J29" s="100"/>
      <c r="K29" s="445">
        <v>0</v>
      </c>
      <c r="L29" s="61" t="str">
        <f t="shared" si="3"/>
        <v/>
      </c>
      <c r="M29" s="446">
        <f t="shared" si="7"/>
        <v>0</v>
      </c>
      <c r="N29" s="190"/>
      <c r="O29" s="369">
        <f t="shared" si="4"/>
        <v>0</v>
      </c>
    </row>
    <row r="30" spans="1:15" ht="12.75" customHeight="1">
      <c r="A30" s="417">
        <f t="shared" si="5"/>
        <v>1</v>
      </c>
      <c r="B30" s="204"/>
      <c r="C30" s="447"/>
      <c r="D30" s="61" t="str">
        <f t="shared" ref="D30:D46" si="9">IF(A30=0,IF(C30="","**",""),"")</f>
        <v/>
      </c>
      <c r="E30" s="209">
        <v>0</v>
      </c>
      <c r="F30" s="61" t="str">
        <f t="shared" ref="F30:F46" si="10">IF(A30=0,IF(E30=0,"**",""),"")</f>
        <v/>
      </c>
      <c r="G30" s="212">
        <v>0</v>
      </c>
      <c r="H30" s="61" t="str">
        <f t="shared" ref="H30:H46" si="11">IF(A30=0,IF(G30=0,"**",""),"")</f>
        <v/>
      </c>
      <c r="I30" s="316">
        <f t="shared" si="8"/>
        <v>0</v>
      </c>
      <c r="J30" s="100"/>
      <c r="K30" s="448">
        <v>0</v>
      </c>
      <c r="L30" s="61" t="str">
        <f t="shared" ref="L30:L46" si="12">IF(A30=0,IF(K30=0,"**",""),"")</f>
        <v/>
      </c>
      <c r="M30" s="316">
        <f t="shared" ref="M30:M37" si="13">ROUND(I30*K30,0)</f>
        <v>0</v>
      </c>
      <c r="N30" s="190"/>
      <c r="O30" s="369">
        <f t="shared" ref="O30:O37" si="14">IF(K30&gt;$K$10*G30,1,0)</f>
        <v>0</v>
      </c>
    </row>
    <row r="31" spans="1:15" ht="12.75" customHeight="1">
      <c r="A31" s="417">
        <f t="shared" ref="A31:A46" si="15">IF($G$4="Yes",IF(C31="",IF(E31=0,IF(G31=0,IF(K31=0,1,0),0),0),IF(E31&gt;0,IF(G31&gt;0,IF(K31&gt;0,1,0),0),0)),1)</f>
        <v>1</v>
      </c>
      <c r="B31" s="204"/>
      <c r="C31" s="206"/>
      <c r="D31" s="61" t="str">
        <f t="shared" si="9"/>
        <v/>
      </c>
      <c r="E31" s="209">
        <v>0</v>
      </c>
      <c r="F31" s="61" t="str">
        <f t="shared" si="10"/>
        <v/>
      </c>
      <c r="G31" s="212">
        <v>0</v>
      </c>
      <c r="H31" s="61" t="str">
        <f t="shared" si="11"/>
        <v/>
      </c>
      <c r="I31" s="316">
        <f t="shared" si="8"/>
        <v>0</v>
      </c>
      <c r="J31" s="100"/>
      <c r="K31" s="212">
        <v>0</v>
      </c>
      <c r="L31" s="61" t="str">
        <f t="shared" si="12"/>
        <v/>
      </c>
      <c r="M31" s="316">
        <f t="shared" si="13"/>
        <v>0</v>
      </c>
      <c r="N31" s="190"/>
      <c r="O31" s="369">
        <f t="shared" si="14"/>
        <v>0</v>
      </c>
    </row>
    <row r="32" spans="1:15" ht="12.75" customHeight="1">
      <c r="A32" s="417">
        <f t="shared" si="15"/>
        <v>1</v>
      </c>
      <c r="B32" s="204"/>
      <c r="C32" s="206"/>
      <c r="D32" s="61" t="str">
        <f t="shared" si="9"/>
        <v/>
      </c>
      <c r="E32" s="209">
        <v>0</v>
      </c>
      <c r="F32" s="61" t="str">
        <f t="shared" si="10"/>
        <v/>
      </c>
      <c r="G32" s="212">
        <v>0</v>
      </c>
      <c r="H32" s="61" t="str">
        <f t="shared" si="11"/>
        <v/>
      </c>
      <c r="I32" s="316">
        <f t="shared" si="8"/>
        <v>0</v>
      </c>
      <c r="J32" s="100"/>
      <c r="K32" s="212">
        <v>0</v>
      </c>
      <c r="L32" s="61" t="str">
        <f t="shared" si="12"/>
        <v/>
      </c>
      <c r="M32" s="316">
        <f t="shared" si="13"/>
        <v>0</v>
      </c>
      <c r="N32" s="190"/>
      <c r="O32" s="369">
        <f t="shared" si="14"/>
        <v>0</v>
      </c>
    </row>
    <row r="33" spans="1:15" ht="12.75" customHeight="1">
      <c r="A33" s="417">
        <f t="shared" si="15"/>
        <v>1</v>
      </c>
      <c r="B33" s="204"/>
      <c r="C33" s="206"/>
      <c r="D33" s="61" t="str">
        <f t="shared" si="9"/>
        <v/>
      </c>
      <c r="E33" s="209">
        <v>0</v>
      </c>
      <c r="F33" s="61" t="str">
        <f t="shared" si="10"/>
        <v/>
      </c>
      <c r="G33" s="212">
        <v>0</v>
      </c>
      <c r="H33" s="61" t="str">
        <f t="shared" si="11"/>
        <v/>
      </c>
      <c r="I33" s="316">
        <f t="shared" si="8"/>
        <v>0</v>
      </c>
      <c r="J33" s="100"/>
      <c r="K33" s="212">
        <v>0</v>
      </c>
      <c r="L33" s="61" t="str">
        <f t="shared" si="12"/>
        <v/>
      </c>
      <c r="M33" s="316">
        <f t="shared" si="13"/>
        <v>0</v>
      </c>
      <c r="N33" s="190"/>
      <c r="O33" s="369">
        <f t="shared" si="14"/>
        <v>0</v>
      </c>
    </row>
    <row r="34" spans="1:15" ht="12.75" customHeight="1">
      <c r="A34" s="417">
        <f t="shared" si="15"/>
        <v>1</v>
      </c>
      <c r="B34" s="204"/>
      <c r="C34" s="206"/>
      <c r="D34" s="61" t="str">
        <f t="shared" si="9"/>
        <v/>
      </c>
      <c r="E34" s="209">
        <v>0</v>
      </c>
      <c r="F34" s="61" t="str">
        <f t="shared" si="10"/>
        <v/>
      </c>
      <c r="G34" s="212">
        <v>0</v>
      </c>
      <c r="H34" s="61" t="str">
        <f t="shared" si="11"/>
        <v/>
      </c>
      <c r="I34" s="316">
        <f t="shared" si="8"/>
        <v>0</v>
      </c>
      <c r="J34" s="100"/>
      <c r="K34" s="212">
        <v>0</v>
      </c>
      <c r="L34" s="61" t="str">
        <f t="shared" si="12"/>
        <v/>
      </c>
      <c r="M34" s="316">
        <f t="shared" si="13"/>
        <v>0</v>
      </c>
      <c r="N34" s="190"/>
      <c r="O34" s="369">
        <f t="shared" si="14"/>
        <v>0</v>
      </c>
    </row>
    <row r="35" spans="1:15" ht="12.75" customHeight="1">
      <c r="A35" s="417">
        <f t="shared" si="15"/>
        <v>1</v>
      </c>
      <c r="B35" s="204"/>
      <c r="C35" s="206"/>
      <c r="D35" s="61" t="str">
        <f t="shared" si="9"/>
        <v/>
      </c>
      <c r="E35" s="209">
        <v>0</v>
      </c>
      <c r="F35" s="61" t="str">
        <f t="shared" si="10"/>
        <v/>
      </c>
      <c r="G35" s="212">
        <v>0</v>
      </c>
      <c r="H35" s="61" t="str">
        <f t="shared" si="11"/>
        <v/>
      </c>
      <c r="I35" s="316">
        <f t="shared" si="8"/>
        <v>0</v>
      </c>
      <c r="J35" s="100"/>
      <c r="K35" s="212">
        <v>0</v>
      </c>
      <c r="L35" s="61" t="str">
        <f t="shared" si="12"/>
        <v/>
      </c>
      <c r="M35" s="316">
        <f t="shared" si="13"/>
        <v>0</v>
      </c>
      <c r="N35" s="190"/>
      <c r="O35" s="369">
        <f t="shared" si="14"/>
        <v>0</v>
      </c>
    </row>
    <row r="36" spans="1:15" ht="12.75" customHeight="1">
      <c r="A36" s="417">
        <f t="shared" si="15"/>
        <v>1</v>
      </c>
      <c r="B36" s="204"/>
      <c r="C36" s="443"/>
      <c r="D36" s="61" t="str">
        <f t="shared" si="9"/>
        <v/>
      </c>
      <c r="E36" s="444">
        <v>0</v>
      </c>
      <c r="F36" s="61" t="str">
        <f t="shared" si="10"/>
        <v/>
      </c>
      <c r="G36" s="445">
        <v>0</v>
      </c>
      <c r="H36" s="61" t="str">
        <f t="shared" si="11"/>
        <v/>
      </c>
      <c r="I36" s="446">
        <f t="shared" si="8"/>
        <v>0</v>
      </c>
      <c r="J36" s="100"/>
      <c r="K36" s="445">
        <v>0</v>
      </c>
      <c r="L36" s="61" t="str">
        <f t="shared" si="12"/>
        <v/>
      </c>
      <c r="M36" s="446">
        <f t="shared" si="13"/>
        <v>0</v>
      </c>
      <c r="N36" s="190"/>
      <c r="O36" s="369">
        <f t="shared" si="14"/>
        <v>0</v>
      </c>
    </row>
    <row r="37" spans="1:15" ht="12.75" customHeight="1">
      <c r="A37" s="417">
        <f t="shared" si="15"/>
        <v>1</v>
      </c>
      <c r="B37" s="204"/>
      <c r="C37" s="447"/>
      <c r="D37" s="61" t="str">
        <f t="shared" ref="D37:D45" si="16">IF(A37=0,IF(C37="","**",""),"")</f>
        <v/>
      </c>
      <c r="E37" s="209">
        <v>0</v>
      </c>
      <c r="F37" s="61" t="str">
        <f t="shared" ref="F37:F45" si="17">IF(A37=0,IF(E37=0,"**",""),"")</f>
        <v/>
      </c>
      <c r="G37" s="212">
        <v>0</v>
      </c>
      <c r="H37" s="61" t="str">
        <f t="shared" ref="H37:H45" si="18">IF(A37=0,IF(G37=0,"**",""),"")</f>
        <v/>
      </c>
      <c r="I37" s="316">
        <f t="shared" si="8"/>
        <v>0</v>
      </c>
      <c r="J37" s="100"/>
      <c r="K37" s="448">
        <v>0</v>
      </c>
      <c r="L37" s="61" t="str">
        <f t="shared" ref="L37:L45" si="19">IF(A37=0,IF(K37=0,"**",""),"")</f>
        <v/>
      </c>
      <c r="M37" s="316">
        <f t="shared" si="13"/>
        <v>0</v>
      </c>
      <c r="N37" s="190"/>
      <c r="O37" s="369">
        <f t="shared" si="14"/>
        <v>0</v>
      </c>
    </row>
    <row r="38" spans="1:15" ht="12.75" customHeight="1">
      <c r="A38" s="417">
        <f t="shared" si="15"/>
        <v>1</v>
      </c>
      <c r="B38" s="204"/>
      <c r="C38" s="206"/>
      <c r="D38" s="61" t="str">
        <f t="shared" si="16"/>
        <v/>
      </c>
      <c r="E38" s="209">
        <v>0</v>
      </c>
      <c r="F38" s="61" t="str">
        <f t="shared" si="17"/>
        <v/>
      </c>
      <c r="G38" s="212">
        <v>0</v>
      </c>
      <c r="H38" s="61" t="str">
        <f t="shared" si="18"/>
        <v/>
      </c>
      <c r="I38" s="316">
        <f t="shared" si="8"/>
        <v>0</v>
      </c>
      <c r="J38" s="100"/>
      <c r="K38" s="212">
        <v>0</v>
      </c>
      <c r="L38" s="61" t="str">
        <f t="shared" si="19"/>
        <v/>
      </c>
      <c r="M38" s="316">
        <f t="shared" ref="M38:M45" si="20">ROUND(I38*K38,0)</f>
        <v>0</v>
      </c>
      <c r="N38" s="190"/>
      <c r="O38" s="369">
        <f t="shared" ref="O38:O45" si="21">IF(K38&gt;$K$10*G38,1,0)</f>
        <v>0</v>
      </c>
    </row>
    <row r="39" spans="1:15" ht="12.75" customHeight="1">
      <c r="A39" s="417">
        <f t="shared" si="15"/>
        <v>1</v>
      </c>
      <c r="B39" s="204"/>
      <c r="C39" s="206"/>
      <c r="D39" s="61" t="str">
        <f t="shared" si="16"/>
        <v/>
      </c>
      <c r="E39" s="209">
        <v>0</v>
      </c>
      <c r="F39" s="61" t="str">
        <f t="shared" si="17"/>
        <v/>
      </c>
      <c r="G39" s="212">
        <v>0</v>
      </c>
      <c r="H39" s="61" t="str">
        <f t="shared" si="18"/>
        <v/>
      </c>
      <c r="I39" s="316">
        <f t="shared" ref="I39:I45" si="22">(E39/$E$14)</f>
        <v>0</v>
      </c>
      <c r="J39" s="100"/>
      <c r="K39" s="212">
        <v>0</v>
      </c>
      <c r="L39" s="61" t="str">
        <f t="shared" si="19"/>
        <v/>
      </c>
      <c r="M39" s="316">
        <f t="shared" si="20"/>
        <v>0</v>
      </c>
      <c r="N39" s="190"/>
      <c r="O39" s="369">
        <f t="shared" si="21"/>
        <v>0</v>
      </c>
    </row>
    <row r="40" spans="1:15" ht="12.75" customHeight="1">
      <c r="A40" s="417">
        <f t="shared" si="15"/>
        <v>1</v>
      </c>
      <c r="B40" s="204"/>
      <c r="C40" s="206"/>
      <c r="D40" s="61" t="str">
        <f t="shared" si="16"/>
        <v/>
      </c>
      <c r="E40" s="209">
        <v>0</v>
      </c>
      <c r="F40" s="61" t="str">
        <f t="shared" si="17"/>
        <v/>
      </c>
      <c r="G40" s="212">
        <v>0</v>
      </c>
      <c r="H40" s="61" t="str">
        <f t="shared" si="18"/>
        <v/>
      </c>
      <c r="I40" s="316">
        <f t="shared" si="22"/>
        <v>0</v>
      </c>
      <c r="J40" s="100"/>
      <c r="K40" s="212">
        <v>0</v>
      </c>
      <c r="L40" s="61" t="str">
        <f t="shared" si="19"/>
        <v/>
      </c>
      <c r="M40" s="316">
        <f t="shared" si="20"/>
        <v>0</v>
      </c>
      <c r="N40" s="190"/>
      <c r="O40" s="369">
        <f t="shared" si="21"/>
        <v>0</v>
      </c>
    </row>
    <row r="41" spans="1:15" ht="12.75" customHeight="1">
      <c r="A41" s="417">
        <f t="shared" si="15"/>
        <v>1</v>
      </c>
      <c r="B41" s="204"/>
      <c r="C41" s="206"/>
      <c r="D41" s="61" t="str">
        <f t="shared" si="16"/>
        <v/>
      </c>
      <c r="E41" s="209">
        <v>0</v>
      </c>
      <c r="F41" s="61" t="str">
        <f t="shared" si="17"/>
        <v/>
      </c>
      <c r="G41" s="212">
        <v>0</v>
      </c>
      <c r="H41" s="61" t="str">
        <f t="shared" si="18"/>
        <v/>
      </c>
      <c r="I41" s="316">
        <f t="shared" si="22"/>
        <v>0</v>
      </c>
      <c r="J41" s="100"/>
      <c r="K41" s="212">
        <v>0</v>
      </c>
      <c r="L41" s="61" t="str">
        <f t="shared" si="19"/>
        <v/>
      </c>
      <c r="M41" s="316">
        <f t="shared" si="20"/>
        <v>0</v>
      </c>
      <c r="N41" s="190"/>
      <c r="O41" s="369">
        <f t="shared" si="21"/>
        <v>0</v>
      </c>
    </row>
    <row r="42" spans="1:15" ht="12.75" customHeight="1">
      <c r="A42" s="417">
        <f t="shared" si="15"/>
        <v>1</v>
      </c>
      <c r="B42" s="204"/>
      <c r="C42" s="206"/>
      <c r="D42" s="61" t="str">
        <f t="shared" si="16"/>
        <v/>
      </c>
      <c r="E42" s="209">
        <v>0</v>
      </c>
      <c r="F42" s="61" t="str">
        <f t="shared" si="17"/>
        <v/>
      </c>
      <c r="G42" s="212">
        <v>0</v>
      </c>
      <c r="H42" s="61" t="str">
        <f t="shared" si="18"/>
        <v/>
      </c>
      <c r="I42" s="316">
        <f t="shared" si="22"/>
        <v>0</v>
      </c>
      <c r="J42" s="100"/>
      <c r="K42" s="212">
        <v>0</v>
      </c>
      <c r="L42" s="61" t="str">
        <f t="shared" si="19"/>
        <v/>
      </c>
      <c r="M42" s="316">
        <f t="shared" si="20"/>
        <v>0</v>
      </c>
      <c r="N42" s="190"/>
      <c r="O42" s="369">
        <f t="shared" si="21"/>
        <v>0</v>
      </c>
    </row>
    <row r="43" spans="1:15" ht="12.75" customHeight="1">
      <c r="A43" s="417">
        <f t="shared" si="15"/>
        <v>1</v>
      </c>
      <c r="B43" s="204"/>
      <c r="C43" s="206"/>
      <c r="D43" s="61" t="str">
        <f t="shared" si="16"/>
        <v/>
      </c>
      <c r="E43" s="209">
        <v>0</v>
      </c>
      <c r="F43" s="61" t="str">
        <f t="shared" si="17"/>
        <v/>
      </c>
      <c r="G43" s="212">
        <v>0</v>
      </c>
      <c r="H43" s="61" t="str">
        <f t="shared" si="18"/>
        <v/>
      </c>
      <c r="I43" s="316">
        <f t="shared" si="22"/>
        <v>0</v>
      </c>
      <c r="J43" s="100"/>
      <c r="K43" s="212">
        <v>0</v>
      </c>
      <c r="L43" s="61" t="str">
        <f t="shared" si="19"/>
        <v/>
      </c>
      <c r="M43" s="316">
        <f t="shared" si="20"/>
        <v>0</v>
      </c>
      <c r="N43" s="190"/>
      <c r="O43" s="369">
        <f t="shared" si="21"/>
        <v>0</v>
      </c>
    </row>
    <row r="44" spans="1:15" ht="12.75" customHeight="1">
      <c r="A44" s="417">
        <f t="shared" si="15"/>
        <v>1</v>
      </c>
      <c r="B44" s="204"/>
      <c r="C44" s="206"/>
      <c r="D44" s="61" t="str">
        <f t="shared" si="16"/>
        <v/>
      </c>
      <c r="E44" s="209">
        <v>0</v>
      </c>
      <c r="F44" s="61" t="str">
        <f t="shared" si="17"/>
        <v/>
      </c>
      <c r="G44" s="212">
        <v>0</v>
      </c>
      <c r="H44" s="61" t="str">
        <f t="shared" si="18"/>
        <v/>
      </c>
      <c r="I44" s="316">
        <f t="shared" si="22"/>
        <v>0</v>
      </c>
      <c r="J44" s="100"/>
      <c r="K44" s="212">
        <v>0</v>
      </c>
      <c r="L44" s="61" t="str">
        <f t="shared" si="19"/>
        <v/>
      </c>
      <c r="M44" s="316">
        <f t="shared" si="20"/>
        <v>0</v>
      </c>
      <c r="N44" s="190"/>
      <c r="O44" s="369">
        <f t="shared" si="21"/>
        <v>0</v>
      </c>
    </row>
    <row r="45" spans="1:15" ht="12.75" customHeight="1">
      <c r="A45" s="417">
        <f t="shared" si="15"/>
        <v>1</v>
      </c>
      <c r="B45" s="204"/>
      <c r="C45" s="206"/>
      <c r="D45" s="61" t="str">
        <f t="shared" si="16"/>
        <v/>
      </c>
      <c r="E45" s="209">
        <v>0</v>
      </c>
      <c r="F45" s="61" t="str">
        <f t="shared" si="17"/>
        <v/>
      </c>
      <c r="G45" s="212">
        <v>0</v>
      </c>
      <c r="H45" s="61" t="str">
        <f t="shared" si="18"/>
        <v/>
      </c>
      <c r="I45" s="316">
        <f t="shared" si="22"/>
        <v>0</v>
      </c>
      <c r="J45" s="100"/>
      <c r="K45" s="212">
        <v>0</v>
      </c>
      <c r="L45" s="61" t="str">
        <f t="shared" si="19"/>
        <v/>
      </c>
      <c r="M45" s="316">
        <f t="shared" si="20"/>
        <v>0</v>
      </c>
      <c r="N45" s="190"/>
      <c r="O45" s="369">
        <f t="shared" si="21"/>
        <v>0</v>
      </c>
    </row>
    <row r="46" spans="1:15" ht="12.75" customHeight="1" thickBot="1">
      <c r="A46" s="417">
        <f t="shared" si="15"/>
        <v>1</v>
      </c>
      <c r="B46" s="204"/>
      <c r="C46" s="207"/>
      <c r="D46" s="61" t="str">
        <f t="shared" si="9"/>
        <v/>
      </c>
      <c r="E46" s="210">
        <v>0</v>
      </c>
      <c r="F46" s="61" t="str">
        <f t="shared" si="10"/>
        <v/>
      </c>
      <c r="G46" s="213">
        <v>0</v>
      </c>
      <c r="H46" s="61" t="str">
        <f t="shared" si="11"/>
        <v/>
      </c>
      <c r="I46" s="317">
        <f>(E46/$E$14)</f>
        <v>0</v>
      </c>
      <c r="J46" s="100"/>
      <c r="K46" s="213">
        <v>0</v>
      </c>
      <c r="L46" s="61" t="str">
        <f t="shared" si="12"/>
        <v/>
      </c>
      <c r="M46" s="317">
        <f>ROUND(I46*K46,0)</f>
        <v>0</v>
      </c>
      <c r="N46" s="190"/>
      <c r="O46" s="369">
        <f>IF(K46&gt;$K$10*G46,1,0)</f>
        <v>0</v>
      </c>
    </row>
    <row r="47" spans="1:15" ht="13.5" thickBot="1">
      <c r="B47" s="188"/>
      <c r="C47" s="64"/>
      <c r="D47" s="60"/>
      <c r="E47" s="60"/>
      <c r="F47" s="60"/>
      <c r="G47" s="60"/>
      <c r="H47" s="60"/>
      <c r="I47" s="60"/>
      <c r="J47" s="60"/>
      <c r="K47" s="60"/>
      <c r="L47" s="60"/>
      <c r="M47" s="101"/>
      <c r="N47" s="190"/>
      <c r="O47" s="111">
        <f>SUM(O20:O29)</f>
        <v>0</v>
      </c>
    </row>
    <row r="48" spans="1:15" ht="16.5" customHeight="1" thickBot="1">
      <c r="A48" s="369">
        <f>IF(C48="",1,0)</f>
        <v>1</v>
      </c>
      <c r="B48" s="188"/>
      <c r="C48" s="752" t="str">
        <f>IF(O47=0,"","One or more of the roles above is claiming more days to be spent on the project than can be allowed based on the Working Year criteria stated.  Please review and revise your figures")</f>
        <v/>
      </c>
      <c r="D48" s="752"/>
      <c r="E48" s="752"/>
      <c r="F48" s="752"/>
      <c r="G48" s="752"/>
      <c r="H48" s="752"/>
      <c r="I48" s="60"/>
      <c r="J48" s="60"/>
      <c r="K48" s="60"/>
      <c r="L48" s="87" t="s">
        <v>328</v>
      </c>
      <c r="M48" s="318">
        <f>SUM(M20:M46)</f>
        <v>0</v>
      </c>
      <c r="N48" s="190"/>
    </row>
    <row r="49" spans="2:14" ht="27.75" customHeight="1">
      <c r="B49" s="188"/>
      <c r="C49" s="752"/>
      <c r="D49" s="752"/>
      <c r="E49" s="752"/>
      <c r="F49" s="752"/>
      <c r="G49" s="752"/>
      <c r="H49" s="752"/>
      <c r="I49" s="60"/>
      <c r="J49" s="60"/>
      <c r="K49" s="60"/>
      <c r="L49" s="60"/>
      <c r="M49" s="101"/>
      <c r="N49" s="190"/>
    </row>
    <row r="50" spans="2:14" ht="16.5" thickBot="1">
      <c r="B50" s="193"/>
      <c r="C50" s="397"/>
      <c r="D50" s="194"/>
      <c r="E50" s="194"/>
      <c r="F50" s="194"/>
      <c r="G50" s="194"/>
      <c r="H50" s="194"/>
      <c r="I50" s="194"/>
      <c r="J50" s="194"/>
      <c r="K50" s="398"/>
      <c r="L50" s="399"/>
      <c r="M50" s="400"/>
      <c r="N50" s="195"/>
    </row>
    <row r="51" spans="2:14" ht="13.5" thickTop="1"/>
  </sheetData>
  <sheetProtection selectLockedCells="1"/>
  <dataConsolidate/>
  <mergeCells count="7">
    <mergeCell ref="K8:L8"/>
    <mergeCell ref="C48:H49"/>
    <mergeCell ref="K1:N1"/>
    <mergeCell ref="K17:K19"/>
    <mergeCell ref="H13:M15"/>
    <mergeCell ref="I17:I19"/>
    <mergeCell ref="H8:J8"/>
  </mergeCells>
  <phoneticPr fontId="0" type="noConversion"/>
  <conditionalFormatting sqref="G2 K2">
    <cfRule type="cellIs" dxfId="206" priority="16" stopIfTrue="1" operator="equal">
      <formula>"Complete"</formula>
    </cfRule>
    <cfRule type="cellIs" dxfId="205" priority="17" stopIfTrue="1" operator="equal">
      <formula>"Incomplete"</formula>
    </cfRule>
  </conditionalFormatting>
  <conditionalFormatting sqref="B6:N7 B3:B5 N3:N5 B47:N50 B9:N29 K8:N8 B8:H8">
    <cfRule type="expression" dxfId="204" priority="14" stopIfTrue="1">
      <formula>$I$4=1</formula>
    </cfRule>
  </conditionalFormatting>
  <conditionalFormatting sqref="K20:K46">
    <cfRule type="cellIs" dxfId="203" priority="8" stopIfTrue="1" operator="greaterThan">
      <formula>$K$10*$G20</formula>
    </cfRule>
  </conditionalFormatting>
  <conditionalFormatting sqref="B51:N52">
    <cfRule type="expression" dxfId="202" priority="94" stopIfTrue="1">
      <formula>#REF!=1</formula>
    </cfRule>
  </conditionalFormatting>
  <conditionalFormatting sqref="B30:N35 B46:N46">
    <cfRule type="expression" dxfId="201" priority="6" stopIfTrue="1">
      <formula>$I$4=1</formula>
    </cfRule>
  </conditionalFormatting>
  <conditionalFormatting sqref="B36:N36">
    <cfRule type="expression" dxfId="200" priority="4" stopIfTrue="1">
      <formula>$I$4=1</formula>
    </cfRule>
  </conditionalFormatting>
  <conditionalFormatting sqref="B37:N45">
    <cfRule type="expression" dxfId="199" priority="2" stopIfTrue="1">
      <formula>$I$4=1</formula>
    </cfRule>
  </conditionalFormatting>
  <dataValidations xWindow="1119" yWindow="646" count="8">
    <dataValidation type="list" allowBlank="1" showInputMessage="1" showErrorMessage="1" sqref="G4" xr:uid="{00000000-0002-0000-0600-000000000000}">
      <formula1>"please select,Yes,No"</formula1>
    </dataValidation>
    <dataValidation type="whole" allowBlank="1" showInputMessage="1" showErrorMessage="1" sqref="E12" xr:uid="{00000000-0002-0000-0600-000001000000}">
      <formula1>0</formula1>
      <formula2>40</formula2>
    </dataValidation>
    <dataValidation type="whole" allowBlank="1" showInputMessage="1" showErrorMessage="1" errorTitle="Invalid Data" error="Please enter a number between 1 and 7" sqref="E8" xr:uid="{00000000-0002-0000-0600-000002000000}">
      <formula1>1</formula1>
      <formula2>99999999</formula2>
    </dataValidation>
    <dataValidation type="whole" allowBlank="1" showInputMessage="1" showErrorMessage="1" errorTitle="Invalid Data" error="You must enter a positive whole number that is no greater than 365" sqref="E10" xr:uid="{00000000-0002-0000-0600-000003000000}">
      <formula1>0</formula1>
      <formula2>15</formula2>
    </dataValidation>
    <dataValidation allowBlank="1" showInputMessage="1" showErrorMessage="1" promptTitle="Role" prompt="Please enter the role within the project such as project manager, engineer, technician etc. THE NAMES OF INDIVIDUALS IS UNNECCESSARY" sqref="C20:C46" xr:uid="{00000000-0002-0000-0600-000004000000}"/>
    <dataValidation type="whole" allowBlank="1" showInputMessage="1" showErrorMessage="1" errorTitle="Invalid Entry" error="You must enter a positive whole number." promptTitle="Number of staff" prompt="Please enter the number of individual staff employed at this rate who will work on the project." sqref="G20:G46" xr:uid="{00000000-0002-0000-0600-000005000000}">
      <formula1>0</formula1>
      <formula2>999999</formula2>
    </dataValidation>
    <dataValidation type="whole" allowBlank="1" showInputMessage="1" showErrorMessage="1" errorTitle="Invalid Data" error="You must enter a positive whole number." promptTitle="Days spent" prompt="Please enter the total number of man-days spent on the project by all the staff within this role." sqref="K20:K46" xr:uid="{00000000-0002-0000-0600-000006000000}">
      <formula1>0</formula1>
      <formula2>9999999999</formula2>
    </dataValidation>
    <dataValidation type="whole" allowBlank="1" showInputMessage="1" showErrorMessage="1" errorTitle="Invalid Entry" error="You must enter a positive whole number of pounds sterling." promptTitle="Salary" prompt="Please enter the salary and package costs for employing this position. Please include employer’s NI in this cost." sqref="E20:E46" xr:uid="{00000000-0002-0000-0600-000007000000}">
      <formula1>0</formula1>
      <formula2>999999999999</formula2>
    </dataValidation>
  </dataValidations>
  <printOptions horizontalCentered="1"/>
  <pageMargins left="0.19685039370078741" right="0.19685039370078741" top="0.47244094488188981" bottom="0.19685039370078741" header="0" footer="0"/>
  <pageSetup paperSize="9" scale="5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F41"/>
  <sheetViews>
    <sheetView zoomScaleNormal="100" workbookViewId="0">
      <pane ySplit="2" topLeftCell="A3" activePane="bottomLeft" state="frozen"/>
      <selection pane="bottomLeft" activeCell="H4" sqref="H4:L4"/>
    </sheetView>
  </sheetViews>
  <sheetFormatPr defaultColWidth="9.140625" defaultRowHeight="17.25" customHeight="1"/>
  <cols>
    <col min="1" max="1" width="6" style="376" customWidth="1"/>
    <col min="2" max="2" width="3.42578125" style="401" customWidth="1"/>
    <col min="3" max="3" width="46.5703125" style="401" customWidth="1"/>
    <col min="4" max="4" width="1.42578125" style="401" customWidth="1"/>
    <col min="5" max="5" width="11.140625" style="401" customWidth="1"/>
    <col min="6" max="6" width="9.85546875" style="401" customWidth="1"/>
    <col min="7" max="7" width="15.5703125" style="401" customWidth="1"/>
    <col min="8" max="8" width="12.42578125" style="401" customWidth="1"/>
    <col min="9" max="9" width="16.5703125" style="401" customWidth="1"/>
    <col min="10" max="10" width="8.5703125" style="38" customWidth="1"/>
    <col min="11" max="11" width="42.5703125" style="401" customWidth="1"/>
    <col min="12" max="12" width="11.42578125" style="401" customWidth="1"/>
    <col min="13" max="13" width="5.42578125" style="401" customWidth="1"/>
    <col min="14" max="14" width="3.42578125" style="442" customWidth="1"/>
    <col min="15" max="15" width="16.85546875" style="442" customWidth="1"/>
    <col min="16" max="21" width="3.42578125" style="442" customWidth="1"/>
    <col min="22" max="22" width="3.42578125" style="376" customWidth="1"/>
    <col min="23" max="25" width="3.5703125" style="376" customWidth="1"/>
    <col min="26" max="27" width="2.42578125" style="376" customWidth="1"/>
    <col min="28" max="28" width="6.42578125" style="376" customWidth="1"/>
    <col min="29" max="31" width="9.140625" style="376"/>
    <col min="32" max="34" width="9.140625" style="401"/>
    <col min="35" max="35" width="6" style="376" customWidth="1"/>
    <col min="36" max="36" width="3.42578125" style="401" customWidth="1"/>
    <col min="37" max="37" width="46.5703125" style="401" customWidth="1"/>
    <col min="38" max="38" width="1.42578125" style="401" customWidth="1"/>
    <col min="39" max="39" width="11.140625" style="401" customWidth="1"/>
    <col min="40" max="40" width="9.85546875" style="401" customWidth="1"/>
    <col min="41" max="41" width="15.5703125" style="401" customWidth="1"/>
    <col min="42" max="42" width="12.42578125" style="401" customWidth="1"/>
    <col min="43" max="43" width="16.5703125" style="401" customWidth="1"/>
    <col min="44" max="44" width="8.5703125" style="38" customWidth="1"/>
    <col min="45" max="45" width="42.5703125" style="401" customWidth="1"/>
    <col min="46" max="46" width="11.42578125" style="401" customWidth="1"/>
    <col min="47" max="47" width="5.42578125" style="401" customWidth="1"/>
    <col min="48" max="48" width="3.42578125" style="442" customWidth="1"/>
    <col min="49" max="49" width="16.85546875" style="580" hidden="1" customWidth="1"/>
    <col min="50" max="55" width="3.42578125" style="577" hidden="1" customWidth="1"/>
    <col min="56" max="56" width="3.42578125" style="570" hidden="1" customWidth="1"/>
    <col min="57" max="59" width="3.5703125" style="570" hidden="1" customWidth="1"/>
    <col min="60" max="61" width="2.42578125" style="570" hidden="1" customWidth="1"/>
    <col min="62" max="62" width="5.5703125" style="570" customWidth="1"/>
    <col min="63" max="63" width="5.5703125" style="570" hidden="1" customWidth="1"/>
    <col min="64" max="76" width="5.5703125" style="570" customWidth="1"/>
    <col min="77" max="77" width="6.42578125" style="570" customWidth="1"/>
    <col min="78" max="80" width="9.140625" style="570"/>
    <col min="81" max="81" width="6" style="376" customWidth="1"/>
    <col min="82" max="82" width="3.42578125" style="401" customWidth="1"/>
    <col min="83" max="83" width="46.5703125" style="401" customWidth="1"/>
    <col min="84" max="84" width="1.42578125" style="401" customWidth="1"/>
    <col min="85" max="85" width="11.140625" style="401" customWidth="1"/>
    <col min="86" max="86" width="9.85546875" style="401" customWidth="1"/>
    <col min="87" max="87" width="15.5703125" style="401" customWidth="1"/>
    <col min="88" max="88" width="12.42578125" style="401" customWidth="1"/>
    <col min="89" max="89" width="16.5703125" style="401" customWidth="1"/>
    <col min="90" max="90" width="8.5703125" style="38" customWidth="1"/>
    <col min="91" max="91" width="42.5703125" style="401" customWidth="1"/>
    <col min="92" max="92" width="11.42578125" style="401" customWidth="1"/>
    <col min="93" max="93" width="5.42578125" style="401" customWidth="1"/>
    <col min="94" max="94" width="3.42578125" style="442" customWidth="1"/>
    <col min="95" max="95" width="16.85546875" style="442" customWidth="1"/>
    <col min="96" max="101" width="3.42578125" style="442" customWidth="1"/>
    <col min="102" max="102" width="3.42578125" style="376" customWidth="1"/>
    <col min="103" max="105" width="3.5703125" style="376" customWidth="1"/>
    <col min="106" max="107" width="2.42578125" style="376" customWidth="1"/>
    <col min="108" max="108" width="6.42578125" style="376" customWidth="1"/>
    <col min="109" max="110" width="9.140625" style="376"/>
    <col min="111" max="16384" width="9.140625" style="401"/>
  </cols>
  <sheetData>
    <row r="1" spans="1:110" ht="15.95" customHeight="1" thickBot="1">
      <c r="A1" s="396"/>
      <c r="C1" s="96" t="s">
        <v>425</v>
      </c>
      <c r="J1" s="764"/>
      <c r="K1" s="764"/>
      <c r="L1" s="764"/>
      <c r="M1" s="764"/>
      <c r="V1" s="432"/>
      <c r="AK1" s="402" t="s">
        <v>338</v>
      </c>
      <c r="AR1" s="764"/>
      <c r="AS1" s="764"/>
      <c r="AT1" s="764"/>
      <c r="AU1" s="764"/>
      <c r="BD1" s="571"/>
      <c r="CE1" s="402" t="s">
        <v>338</v>
      </c>
      <c r="CL1" s="764"/>
      <c r="CM1" s="764"/>
      <c r="CN1" s="764"/>
      <c r="CO1" s="764"/>
      <c r="CX1" s="432"/>
    </row>
    <row r="2" spans="1:110" ht="36.75" customHeight="1" thickTop="1">
      <c r="A2" s="376">
        <f>IF(SUM(A4:A14)=4,1,0)</f>
        <v>0</v>
      </c>
      <c r="B2" s="296"/>
      <c r="C2" s="418" t="s">
        <v>396</v>
      </c>
      <c r="D2" s="298"/>
      <c r="E2" s="298"/>
      <c r="F2" s="298"/>
      <c r="G2" s="299" t="s">
        <v>18</v>
      </c>
      <c r="H2" s="419" t="str">
        <f>IF(A2=1,"Complete","Incomplete")</f>
        <v>Incomplete</v>
      </c>
      <c r="I2" s="298"/>
      <c r="J2" s="299" t="s">
        <v>282</v>
      </c>
      <c r="K2" s="419" t="str">
        <f>'Form status'!F38</f>
        <v>Incomplete</v>
      </c>
      <c r="L2" s="298"/>
      <c r="M2" s="302"/>
      <c r="O2" s="489"/>
      <c r="X2" s="126" t="s">
        <v>169</v>
      </c>
      <c r="Y2" s="126"/>
      <c r="Z2" s="126"/>
      <c r="AA2" s="126"/>
      <c r="AB2" s="126"/>
      <c r="AC2" s="126"/>
      <c r="AI2" s="376">
        <f>IF(SUM(AI3:AI41)=7,1,0)</f>
        <v>1</v>
      </c>
      <c r="AJ2" s="296"/>
      <c r="AK2" s="418" t="s">
        <v>400</v>
      </c>
      <c r="AL2" s="298"/>
      <c r="AM2" s="298"/>
      <c r="AN2" s="298"/>
      <c r="AO2" s="299"/>
      <c r="AP2" s="419"/>
      <c r="AQ2" s="298"/>
      <c r="AR2" s="299" t="s">
        <v>282</v>
      </c>
      <c r="AS2" s="419" t="str">
        <f>'Form status'!F38</f>
        <v>Incomplete</v>
      </c>
      <c r="AT2" s="298"/>
      <c r="AU2" s="302"/>
      <c r="AW2" s="581"/>
      <c r="BF2" s="572" t="s">
        <v>169</v>
      </c>
      <c r="BG2" s="572"/>
      <c r="BH2" s="572"/>
      <c r="BI2" s="572"/>
      <c r="BJ2" s="572"/>
      <c r="BK2" s="572"/>
      <c r="BL2" s="572"/>
      <c r="BM2" s="572"/>
      <c r="BN2" s="572"/>
      <c r="BO2" s="572"/>
      <c r="BP2" s="572"/>
      <c r="BQ2" s="572"/>
      <c r="BR2" s="572"/>
      <c r="BS2" s="572"/>
      <c r="BT2" s="572"/>
      <c r="BU2" s="572"/>
      <c r="BV2" s="572"/>
      <c r="BW2" s="572"/>
      <c r="BX2" s="572"/>
      <c r="BY2" s="572"/>
      <c r="BZ2" s="572"/>
      <c r="CC2" s="376">
        <f>IF(N4=5,IF(SUM(CC3:CC33)=15,1,0),1)</f>
        <v>0</v>
      </c>
      <c r="CD2" s="296"/>
      <c r="CE2" s="418" t="s">
        <v>389</v>
      </c>
      <c r="CF2" s="298"/>
      <c r="CG2" s="298"/>
      <c r="CH2" s="298"/>
      <c r="CI2" s="299" t="s">
        <v>18</v>
      </c>
      <c r="CJ2" s="419" t="str">
        <f>IF(CC2=1,"Complete","Incomplete")</f>
        <v>Incomplete</v>
      </c>
      <c r="CK2" s="298"/>
      <c r="CL2" s="299" t="s">
        <v>282</v>
      </c>
      <c r="CM2" s="419" t="str">
        <f>'Form status'!F38</f>
        <v>Incomplete</v>
      </c>
      <c r="CN2" s="298"/>
      <c r="CO2" s="302"/>
      <c r="CQ2" s="489"/>
      <c r="CZ2" s="126" t="s">
        <v>169</v>
      </c>
      <c r="DA2" s="126"/>
      <c r="DB2" s="126"/>
      <c r="DC2" s="126"/>
      <c r="DD2" s="126"/>
      <c r="DE2" s="126"/>
    </row>
    <row r="3" spans="1:110" ht="12.75" customHeight="1" thickBot="1">
      <c r="B3" s="403"/>
      <c r="C3" s="420"/>
      <c r="D3" s="404"/>
      <c r="E3" s="404"/>
      <c r="F3" s="404"/>
      <c r="G3" s="404"/>
      <c r="H3" s="404"/>
      <c r="I3" s="404"/>
      <c r="J3" s="41"/>
      <c r="K3" s="404"/>
      <c r="L3" s="50"/>
      <c r="M3" s="405"/>
      <c r="X3" s="433" t="s">
        <v>168</v>
      </c>
      <c r="Y3" s="126"/>
      <c r="Z3" s="126"/>
      <c r="AA3" s="126"/>
      <c r="AB3" s="126"/>
      <c r="AC3" s="126"/>
      <c r="AJ3" s="403"/>
      <c r="AK3" s="568"/>
      <c r="AL3" s="561"/>
      <c r="AM3" s="561"/>
      <c r="AN3" s="561"/>
      <c r="AO3" s="561"/>
      <c r="AP3" s="561"/>
      <c r="AQ3" s="561"/>
      <c r="AR3" s="561"/>
      <c r="AS3" s="494"/>
      <c r="AT3" s="772" t="s">
        <v>405</v>
      </c>
      <c r="AU3" s="590"/>
      <c r="BU3" s="586"/>
      <c r="CD3" s="403"/>
      <c r="CE3" s="553"/>
      <c r="CF3" s="408"/>
      <c r="CG3" s="487"/>
      <c r="CH3" s="487"/>
      <c r="CI3" s="487"/>
      <c r="CJ3" s="408"/>
      <c r="CK3" s="488"/>
      <c r="CL3" s="408"/>
      <c r="CM3" s="408"/>
      <c r="CN3" s="601" t="s">
        <v>405</v>
      </c>
      <c r="CO3" s="590"/>
      <c r="CP3" s="431"/>
      <c r="CQ3" s="434"/>
      <c r="CR3" s="431"/>
      <c r="CS3" s="431"/>
      <c r="CT3" s="431"/>
      <c r="CU3" s="431"/>
      <c r="CV3" s="431"/>
      <c r="CW3" s="431"/>
      <c r="DE3" s="396"/>
    </row>
    <row r="4" spans="1:110" s="406" customFormat="1" ht="12.75" customHeight="1" thickBot="1">
      <c r="A4" s="369">
        <f>IF(H4="please select",0,IF(N4&lt;4,1,IF(E6=0,0,1)))</f>
        <v>0</v>
      </c>
      <c r="B4" s="189"/>
      <c r="C4" s="123" t="s">
        <v>397</v>
      </c>
      <c r="D4" s="404"/>
      <c r="E4" s="404"/>
      <c r="F4" s="404"/>
      <c r="G4" s="362"/>
      <c r="H4" s="768" t="s">
        <v>430</v>
      </c>
      <c r="I4" s="769"/>
      <c r="J4" s="769"/>
      <c r="K4" s="769"/>
      <c r="L4" s="770"/>
      <c r="M4" s="416" t="str">
        <f>IF(H4="Please Select","**","")</f>
        <v/>
      </c>
      <c r="N4" s="415">
        <f>IF(H4="No",1,IF(H4="Yes - use 20% of labour costs",2,IF(H4="Yes - calculate overheads",5,0)))</f>
        <v>5</v>
      </c>
      <c r="O4" s="112"/>
      <c r="P4" s="112"/>
      <c r="Q4" s="112"/>
      <c r="R4" s="112"/>
      <c r="S4" s="112"/>
      <c r="T4" s="112"/>
      <c r="U4" s="112"/>
      <c r="V4" s="369"/>
      <c r="W4" s="369">
        <f>IFERROR(V10,4)</f>
        <v>0</v>
      </c>
      <c r="X4" s="369"/>
      <c r="Y4" s="369"/>
      <c r="Z4" s="369"/>
      <c r="AA4" s="369"/>
      <c r="AB4" s="369"/>
      <c r="AC4" s="369"/>
      <c r="AD4" s="369"/>
      <c r="AE4" s="369"/>
      <c r="AI4" s="376"/>
      <c r="AJ4" s="403"/>
      <c r="AK4" s="771" t="s">
        <v>418</v>
      </c>
      <c r="AL4" s="771"/>
      <c r="AM4" s="771"/>
      <c r="AN4" s="771"/>
      <c r="AO4" s="771"/>
      <c r="AP4" s="771"/>
      <c r="AQ4" s="771"/>
      <c r="AR4" s="771"/>
      <c r="AS4" s="771"/>
      <c r="AT4" s="772"/>
      <c r="AU4" s="405"/>
      <c r="AV4" s="442"/>
      <c r="AW4" s="580"/>
      <c r="AX4" s="577"/>
      <c r="AY4" s="577"/>
      <c r="AZ4" s="577"/>
      <c r="BA4" s="577"/>
      <c r="BB4" s="577"/>
      <c r="BC4" s="577"/>
      <c r="BD4" s="570"/>
      <c r="BE4" s="570"/>
      <c r="BF4" s="570"/>
      <c r="BG4" s="570"/>
      <c r="BH4" s="570"/>
      <c r="BI4" s="570"/>
      <c r="BJ4" s="570"/>
      <c r="BK4" s="570"/>
      <c r="BL4" s="570"/>
      <c r="BM4" s="570"/>
      <c r="BN4" s="570"/>
      <c r="BO4" s="570"/>
      <c r="BP4" s="570"/>
      <c r="BQ4" s="570"/>
      <c r="BR4" s="570"/>
      <c r="BS4" s="570"/>
      <c r="BT4" s="570"/>
      <c r="BU4" s="570"/>
      <c r="BV4" s="570"/>
      <c r="BW4" s="570"/>
      <c r="BX4" s="570"/>
      <c r="BY4" s="570"/>
      <c r="BZ4" s="570"/>
      <c r="CA4" s="570"/>
      <c r="CB4" s="570"/>
      <c r="CC4" s="376"/>
      <c r="CD4" s="403"/>
      <c r="CE4" s="553"/>
      <c r="CF4" s="408"/>
      <c r="CG4" s="487"/>
      <c r="CH4" s="487"/>
      <c r="CI4" s="487"/>
      <c r="CJ4" s="408"/>
      <c r="CK4" s="488"/>
      <c r="CL4" s="408"/>
      <c r="CM4" s="408"/>
      <c r="CN4" s="601"/>
      <c r="CO4" s="405"/>
      <c r="CP4" s="431"/>
      <c r="CQ4" s="434"/>
      <c r="CR4" s="431"/>
      <c r="CS4" s="431"/>
      <c r="CT4" s="431"/>
      <c r="CU4" s="431"/>
      <c r="CV4" s="431"/>
      <c r="CW4" s="431"/>
      <c r="CX4" s="376"/>
      <c r="CY4" s="376"/>
      <c r="CZ4" s="376"/>
      <c r="DA4" s="376"/>
      <c r="DB4" s="376"/>
      <c r="DC4" s="376"/>
      <c r="DD4" s="376"/>
      <c r="DE4" s="376"/>
      <c r="DF4" s="376"/>
    </row>
    <row r="5" spans="1:110" ht="13.5" customHeight="1" thickBot="1">
      <c r="B5" s="403"/>
      <c r="C5" s="404"/>
      <c r="D5" s="404"/>
      <c r="E5" s="404"/>
      <c r="F5" s="404"/>
      <c r="G5" s="404"/>
      <c r="H5" s="404"/>
      <c r="I5" s="404"/>
      <c r="J5" s="41"/>
      <c r="K5" s="404"/>
      <c r="L5" s="404"/>
      <c r="M5" s="405"/>
      <c r="AJ5" s="403"/>
      <c r="AK5" s="766" t="s">
        <v>421</v>
      </c>
      <c r="AL5" s="766"/>
      <c r="AM5" s="766"/>
      <c r="AN5" s="766"/>
      <c r="AO5" s="766"/>
      <c r="AP5" s="766"/>
      <c r="AQ5" s="766"/>
      <c r="AR5" s="766"/>
      <c r="AS5" s="766"/>
      <c r="AT5" s="772"/>
      <c r="AU5" s="405"/>
      <c r="CD5" s="403"/>
      <c r="CE5" s="560" t="s">
        <v>402</v>
      </c>
      <c r="CF5" s="408"/>
      <c r="CG5" s="487"/>
      <c r="CH5" s="487"/>
      <c r="CI5" s="487"/>
      <c r="CJ5" s="408"/>
      <c r="CK5" s="488"/>
      <c r="CL5" s="408"/>
      <c r="CM5" s="408"/>
      <c r="CN5" s="601"/>
      <c r="CO5" s="405"/>
      <c r="CP5" s="431"/>
      <c r="CQ5" s="434"/>
      <c r="CR5" s="431"/>
      <c r="CS5" s="431"/>
      <c r="CT5" s="431"/>
      <c r="CU5" s="431"/>
      <c r="CV5" s="431"/>
      <c r="CW5" s="431"/>
    </row>
    <row r="6" spans="1:110" ht="29.25" customHeight="1" thickBot="1">
      <c r="A6" s="376">
        <f>IF(N4=4,IF(C6&gt;0,1,0),1)</f>
        <v>1</v>
      </c>
      <c r="B6" s="403"/>
      <c r="C6" s="576" t="s">
        <v>406</v>
      </c>
      <c r="D6" s="575"/>
      <c r="E6" s="773">
        <f>IF('Application details'!D35="Public Sector Organisation (*)",0,IF(W4=4,0,V10))</f>
        <v>0</v>
      </c>
      <c r="F6" s="774"/>
      <c r="G6" s="775" t="str">
        <f>IF(N4=5,"Click the Hyperlinks and complete the forms to obtain your overhead (£)","")</f>
        <v>Click the Hyperlinks and complete the forms to obtain your overhead (£)</v>
      </c>
      <c r="H6" s="776"/>
      <c r="I6" s="776"/>
      <c r="J6" s="776"/>
      <c r="M6" s="405"/>
      <c r="AJ6" s="403"/>
      <c r="AK6" s="766"/>
      <c r="AL6" s="766"/>
      <c r="AM6" s="766"/>
      <c r="AN6" s="766"/>
      <c r="AO6" s="766"/>
      <c r="AP6" s="766"/>
      <c r="AQ6" s="766"/>
      <c r="AR6" s="766"/>
      <c r="AS6" s="766"/>
      <c r="AT6" s="772"/>
      <c r="AU6" s="405"/>
      <c r="CD6" s="403"/>
      <c r="CE6" s="771" t="s">
        <v>399</v>
      </c>
      <c r="CF6" s="771"/>
      <c r="CG6" s="771"/>
      <c r="CH6" s="771"/>
      <c r="CI6" s="771"/>
      <c r="CJ6" s="771"/>
      <c r="CK6" s="771"/>
      <c r="CL6" s="771"/>
      <c r="CM6" s="408"/>
      <c r="CN6" s="601"/>
      <c r="CO6" s="405"/>
      <c r="CP6" s="431"/>
      <c r="CQ6" s="434"/>
      <c r="CR6" s="431"/>
      <c r="CS6" s="431"/>
      <c r="CT6" s="431"/>
      <c r="CU6" s="431"/>
      <c r="CV6" s="431"/>
      <c r="CW6" s="431"/>
    </row>
    <row r="7" spans="1:110" ht="19.5" customHeight="1" thickBot="1">
      <c r="B7" s="411"/>
      <c r="C7" s="502"/>
      <c r="D7" s="503"/>
      <c r="E7" s="503"/>
      <c r="F7" s="504"/>
      <c r="G7" s="505"/>
      <c r="H7" s="504"/>
      <c r="I7" s="506"/>
      <c r="J7" s="507"/>
      <c r="K7" s="504"/>
      <c r="L7" s="504"/>
      <c r="M7" s="413"/>
      <c r="AJ7" s="403"/>
      <c r="AK7" s="563"/>
      <c r="AL7" s="508"/>
      <c r="AM7" s="783" t="s">
        <v>310</v>
      </c>
      <c r="AN7" s="783" t="s">
        <v>311</v>
      </c>
      <c r="AO7" s="783" t="s">
        <v>422</v>
      </c>
      <c r="AP7" s="783" t="s">
        <v>423</v>
      </c>
      <c r="AR7" s="783" t="s">
        <v>420</v>
      </c>
      <c r="AS7" s="783"/>
      <c r="AU7" s="405"/>
      <c r="CD7" s="403"/>
      <c r="CE7" s="548"/>
      <c r="CF7" s="408"/>
      <c r="CG7" s="487"/>
      <c r="CH7" s="487"/>
      <c r="CI7" s="487"/>
      <c r="CJ7" s="408"/>
      <c r="CK7" s="488"/>
      <c r="CL7" s="408"/>
      <c r="CM7" s="408"/>
      <c r="CN7" s="407"/>
      <c r="CO7" s="405"/>
      <c r="CP7" s="431"/>
      <c r="CQ7" s="434"/>
      <c r="CR7" s="431"/>
      <c r="CS7" s="431"/>
      <c r="CT7" s="431"/>
      <c r="CU7" s="431"/>
      <c r="CV7" s="431"/>
      <c r="CW7" s="431"/>
    </row>
    <row r="8" spans="1:110" ht="19.5" customHeight="1" thickTop="1">
      <c r="A8" s="376">
        <f>AI2</f>
        <v>1</v>
      </c>
      <c r="B8" s="403"/>
      <c r="C8" s="765"/>
      <c r="D8" s="765"/>
      <c r="E8" s="765"/>
      <c r="F8" s="765"/>
      <c r="G8" s="765"/>
      <c r="H8" s="765"/>
      <c r="I8" s="765"/>
      <c r="J8" s="765"/>
      <c r="K8" s="494"/>
      <c r="L8" s="494"/>
      <c r="M8" s="562"/>
      <c r="AJ8" s="403"/>
      <c r="AK8" s="563"/>
      <c r="AL8" s="508"/>
      <c r="AM8" s="783"/>
      <c r="AN8" s="783"/>
      <c r="AO8" s="783"/>
      <c r="AP8" s="783"/>
      <c r="AR8" s="783"/>
      <c r="AS8" s="783"/>
      <c r="AU8" s="405"/>
      <c r="AW8" s="582" t="s">
        <v>424</v>
      </c>
      <c r="CD8" s="403"/>
      <c r="CE8" s="762" t="s">
        <v>414</v>
      </c>
      <c r="CF8" s="762"/>
      <c r="CG8" s="762"/>
      <c r="CH8" s="762"/>
      <c r="CI8" s="762"/>
      <c r="CJ8" s="762"/>
      <c r="CK8" s="762"/>
      <c r="CL8" s="762"/>
      <c r="CM8" s="762"/>
      <c r="CN8" s="762"/>
      <c r="CO8" s="405"/>
      <c r="CP8" s="431"/>
      <c r="CQ8" s="434"/>
      <c r="CR8" s="431"/>
      <c r="CS8" s="431"/>
      <c r="CT8" s="431"/>
      <c r="CU8" s="431"/>
      <c r="CV8" s="431"/>
      <c r="CW8" s="431"/>
    </row>
    <row r="9" spans="1:110" ht="19.5" customHeight="1" thickBot="1">
      <c r="A9" s="376">
        <f>CC2</f>
        <v>0</v>
      </c>
      <c r="B9" s="403"/>
      <c r="C9" s="568"/>
      <c r="D9" s="568"/>
      <c r="E9" s="568"/>
      <c r="F9" s="568"/>
      <c r="G9" s="568"/>
      <c r="H9" s="568"/>
      <c r="I9" s="568"/>
      <c r="J9" s="568"/>
      <c r="K9" s="494"/>
      <c r="L9" s="494"/>
      <c r="M9" s="405"/>
      <c r="AJ9" s="403"/>
      <c r="AK9" s="563"/>
      <c r="AL9" s="508"/>
      <c r="AM9" s="783"/>
      <c r="AN9" s="783"/>
      <c r="AO9" s="783"/>
      <c r="AP9" s="783"/>
      <c r="AR9" s="509"/>
      <c r="AU9" s="405"/>
      <c r="AW9" s="582"/>
      <c r="CD9" s="403"/>
      <c r="CE9" s="762"/>
      <c r="CF9" s="762"/>
      <c r="CG9" s="762"/>
      <c r="CH9" s="762"/>
      <c r="CI9" s="762"/>
      <c r="CJ9" s="762"/>
      <c r="CK9" s="762"/>
      <c r="CL9" s="762"/>
      <c r="CM9" s="762"/>
      <c r="CN9" s="762"/>
      <c r="CO9" s="405"/>
      <c r="CP9" s="431"/>
      <c r="CQ9" s="434"/>
      <c r="CR9" s="431"/>
      <c r="CS9" s="431"/>
      <c r="CT9" s="431"/>
      <c r="CU9" s="431"/>
      <c r="CV9" s="431"/>
      <c r="CW9" s="431"/>
    </row>
    <row r="10" spans="1:110" ht="17.100000000000001" customHeight="1" thickBot="1">
      <c r="B10" s="403"/>
      <c r="D10" s="574" t="s">
        <v>407</v>
      </c>
      <c r="E10" s="779">
        <f>IF(E18=0,0,AQ39)</f>
        <v>0</v>
      </c>
      <c r="F10" s="780"/>
      <c r="G10" s="777" t="s">
        <v>408</v>
      </c>
      <c r="H10" s="778"/>
      <c r="I10" s="778"/>
      <c r="J10" s="778"/>
      <c r="K10" s="778"/>
      <c r="M10" s="405"/>
      <c r="V10" s="767">
        <f>IF(N4=2,'Labour costs'!M48*0.2,IF(N4=5,(E10+E12),0))</f>
        <v>0</v>
      </c>
      <c r="W10" s="767"/>
      <c r="AJ10" s="403"/>
      <c r="AK10" s="510"/>
      <c r="AL10" s="508"/>
      <c r="AM10" s="511" t="s">
        <v>245</v>
      </c>
      <c r="AN10" s="511" t="s">
        <v>246</v>
      </c>
      <c r="AO10" s="511" t="s">
        <v>247</v>
      </c>
      <c r="AP10" s="511" t="s">
        <v>248</v>
      </c>
      <c r="AR10" s="511" t="s">
        <v>249</v>
      </c>
      <c r="AU10" s="405"/>
      <c r="AW10" s="582"/>
      <c r="CD10" s="403"/>
      <c r="CE10" s="762"/>
      <c r="CF10" s="762"/>
      <c r="CG10" s="762"/>
      <c r="CH10" s="762"/>
      <c r="CI10" s="762"/>
      <c r="CJ10" s="762"/>
      <c r="CK10" s="762"/>
      <c r="CL10" s="762"/>
      <c r="CM10" s="762"/>
      <c r="CN10" s="762"/>
      <c r="CO10" s="405"/>
      <c r="CP10" s="431"/>
      <c r="CQ10" s="434"/>
      <c r="CR10" s="431"/>
      <c r="CS10" s="431"/>
      <c r="CT10" s="431"/>
      <c r="CU10" s="431"/>
      <c r="CV10" s="431"/>
      <c r="CW10" s="431"/>
    </row>
    <row r="11" spans="1:110" ht="15" customHeight="1" thickBot="1">
      <c r="B11" s="403"/>
      <c r="C11" s="568"/>
      <c r="D11" s="568"/>
      <c r="E11" s="492"/>
      <c r="F11" s="492"/>
      <c r="G11" s="573"/>
      <c r="H11" s="573"/>
      <c r="I11" s="573"/>
      <c r="J11" s="442"/>
      <c r="M11" s="405"/>
      <c r="AJ11" s="403"/>
      <c r="AK11" s="408"/>
      <c r="AL11" s="408"/>
      <c r="AM11" s="408"/>
      <c r="AN11" s="408"/>
      <c r="AO11" s="408"/>
      <c r="AP11" s="512"/>
      <c r="AR11" s="408"/>
      <c r="AU11" s="405"/>
      <c r="AW11" s="578"/>
      <c r="CC11" s="376">
        <f>IF(CJ14="**",0,1)</f>
        <v>0</v>
      </c>
      <c r="CD11" s="403"/>
      <c r="CE11" s="762"/>
      <c r="CF11" s="762"/>
      <c r="CG11" s="762"/>
      <c r="CH11" s="762"/>
      <c r="CI11" s="762"/>
      <c r="CJ11" s="762"/>
      <c r="CK11" s="762"/>
      <c r="CL11" s="762"/>
      <c r="CM11" s="762"/>
      <c r="CN11" s="762"/>
      <c r="CO11" s="405"/>
      <c r="CP11" s="431"/>
      <c r="CQ11" s="434"/>
      <c r="CR11" s="431"/>
      <c r="CS11" s="431"/>
      <c r="CT11" s="431"/>
      <c r="CU11" s="431"/>
      <c r="CV11" s="431"/>
      <c r="CW11" s="431"/>
    </row>
    <row r="12" spans="1:110" ht="16.5" customHeight="1" thickBot="1">
      <c r="B12" s="403"/>
      <c r="C12" s="568"/>
      <c r="D12" s="493" t="s">
        <v>410</v>
      </c>
      <c r="E12" s="779">
        <f>IF(E20=0,0,CN34)</f>
        <v>0</v>
      </c>
      <c r="F12" s="780"/>
      <c r="G12" s="778" t="s">
        <v>409</v>
      </c>
      <c r="H12" s="778"/>
      <c r="I12" s="778"/>
      <c r="J12" s="442"/>
      <c r="M12" s="405"/>
      <c r="AJ12" s="409"/>
      <c r="AK12" s="784" t="s">
        <v>309</v>
      </c>
      <c r="AL12" s="784"/>
      <c r="AM12" s="784"/>
      <c r="AN12" s="784"/>
      <c r="AO12" s="513"/>
      <c r="AP12" s="512"/>
      <c r="AR12" s="408"/>
      <c r="AT12" s="494"/>
      <c r="AU12" s="405"/>
      <c r="AW12" s="578"/>
      <c r="CD12" s="403"/>
      <c r="CE12" s="762"/>
      <c r="CF12" s="762"/>
      <c r="CG12" s="762"/>
      <c r="CH12" s="762"/>
      <c r="CI12" s="762"/>
      <c r="CJ12" s="762"/>
      <c r="CK12" s="762"/>
      <c r="CL12" s="762"/>
      <c r="CM12" s="762"/>
      <c r="CN12" s="762"/>
      <c r="CO12" s="405"/>
      <c r="CP12" s="431"/>
      <c r="CQ12" s="434"/>
      <c r="CR12" s="431"/>
      <c r="CS12" s="431"/>
      <c r="CT12" s="431"/>
      <c r="CU12" s="431"/>
      <c r="CV12" s="431"/>
      <c r="CW12" s="431"/>
    </row>
    <row r="13" spans="1:110" ht="19.5" customHeight="1" thickBot="1">
      <c r="B13" s="411"/>
      <c r="C13" s="412"/>
      <c r="D13" s="412"/>
      <c r="E13" s="412"/>
      <c r="F13" s="412"/>
      <c r="G13" s="412"/>
      <c r="H13" s="412"/>
      <c r="I13" s="412"/>
      <c r="J13" s="131"/>
      <c r="K13" s="412"/>
      <c r="L13" s="412"/>
      <c r="M13" s="413"/>
      <c r="AI13" s="376">
        <f>IF(AO12="",1,0)</f>
        <v>1</v>
      </c>
      <c r="AJ13" s="403"/>
      <c r="AK13" s="514" t="s">
        <v>312</v>
      </c>
      <c r="AL13" s="515"/>
      <c r="AM13" s="516">
        <v>0</v>
      </c>
      <c r="AN13" s="517">
        <v>0</v>
      </c>
      <c r="AO13" s="519">
        <v>0</v>
      </c>
      <c r="AP13" s="495">
        <f t="shared" ref="AP13:AP18" si="0">IF(BK13="No",0,AM13*AN13*AO13)</f>
        <v>0</v>
      </c>
      <c r="AR13" s="785"/>
      <c r="AS13" s="786"/>
      <c r="AT13" s="434">
        <f t="shared" ref="AT13:AT18" si="1">IF(BK13="no",IF(AO13&gt;0,1,0),0)</f>
        <v>0</v>
      </c>
      <c r="AU13" s="414" t="str">
        <f t="shared" ref="AU13:AU18" si="2">IF(BH14=1,"","**")</f>
        <v/>
      </c>
      <c r="AW13" s="578"/>
      <c r="BK13" s="518" t="s">
        <v>90</v>
      </c>
      <c r="CD13" s="403"/>
      <c r="CE13" s="569"/>
      <c r="CF13" s="492"/>
      <c r="CG13" s="492"/>
      <c r="CH13" s="492"/>
      <c r="CI13" s="492"/>
      <c r="CJ13" s="492"/>
      <c r="CK13" s="492"/>
      <c r="CL13" s="492"/>
      <c r="CM13" s="492"/>
      <c r="CN13" s="407"/>
      <c r="CO13" s="405"/>
      <c r="CP13" s="431"/>
      <c r="CQ13" s="434"/>
      <c r="CR13" s="431"/>
      <c r="CS13" s="431"/>
      <c r="CT13" s="431"/>
      <c r="CU13" s="431"/>
      <c r="CV13" s="431"/>
      <c r="CW13" s="431"/>
    </row>
    <row r="14" spans="1:110" ht="15.75" thickTop="1">
      <c r="AI14" s="376">
        <f t="shared" ref="AI14:AI19" si="3">IF(SUM(BE14:BH14)=2,1,0)</f>
        <v>1</v>
      </c>
      <c r="AJ14" s="403"/>
      <c r="AK14" s="514" t="s">
        <v>313</v>
      </c>
      <c r="AL14" s="521"/>
      <c r="AM14" s="516">
        <v>0</v>
      </c>
      <c r="AN14" s="517">
        <v>0</v>
      </c>
      <c r="AO14" s="519">
        <v>0</v>
      </c>
      <c r="AP14" s="495">
        <f t="shared" si="0"/>
        <v>0</v>
      </c>
      <c r="AR14" s="785" t="str">
        <f>IF(AM14=0,"",IF(AP14=0,"N/A",""))</f>
        <v/>
      </c>
      <c r="AS14" s="786"/>
      <c r="AT14" s="434">
        <f t="shared" si="1"/>
        <v>0</v>
      </c>
      <c r="AU14" s="414" t="str">
        <f t="shared" si="2"/>
        <v/>
      </c>
      <c r="AW14" s="583" t="e">
        <f t="shared" ref="AW14:AW19" si="4">AP13/$AM$33</f>
        <v>#DIV/0!</v>
      </c>
      <c r="BD14" s="570">
        <f t="shared" ref="BD14:BD19" si="5">IF(AM12&gt;0,1,0)</f>
        <v>0</v>
      </c>
      <c r="BE14" s="570">
        <f>IF($V13=0,1,IF(#REF!="Please Select",0,1))</f>
        <v>1</v>
      </c>
      <c r="BH14" s="570">
        <f t="shared" ref="BH14:BH19" si="6">IF($V13=0,1,IF(LEN(AR12)=0,0,1))</f>
        <v>1</v>
      </c>
      <c r="BK14" s="518" t="s">
        <v>90</v>
      </c>
      <c r="CD14" s="403"/>
      <c r="CE14" s="494" t="s">
        <v>390</v>
      </c>
      <c r="CF14" s="379"/>
      <c r="CG14" s="554"/>
      <c r="CH14" s="555"/>
      <c r="CI14" s="518" t="s">
        <v>170</v>
      </c>
      <c r="CJ14" s="520" t="str">
        <f>IF(CI14="Please Select","**","")</f>
        <v>**</v>
      </c>
      <c r="CK14" s="488"/>
      <c r="CL14" s="408"/>
      <c r="CM14" s="408"/>
      <c r="CN14" s="407"/>
      <c r="CO14" s="405"/>
      <c r="CP14" s="431"/>
      <c r="CQ14" s="434"/>
      <c r="CR14" s="431"/>
      <c r="CS14" s="431"/>
      <c r="CT14" s="431"/>
      <c r="CU14" s="431"/>
      <c r="CV14" s="431"/>
      <c r="CW14" s="431"/>
    </row>
    <row r="15" spans="1:110" ht="17.25" customHeight="1">
      <c r="AI15" s="376">
        <f t="shared" si="3"/>
        <v>1</v>
      </c>
      <c r="AJ15" s="403"/>
      <c r="AK15" s="514" t="s">
        <v>314</v>
      </c>
      <c r="AL15" s="521"/>
      <c r="AM15" s="516">
        <v>0</v>
      </c>
      <c r="AN15" s="517">
        <v>0</v>
      </c>
      <c r="AO15" s="519">
        <v>0</v>
      </c>
      <c r="AP15" s="495">
        <f t="shared" si="0"/>
        <v>0</v>
      </c>
      <c r="AR15" s="785" t="str">
        <f>IF(AM15=0,"",IF(AP15=0,"N/A",""))</f>
        <v/>
      </c>
      <c r="AS15" s="786"/>
      <c r="AT15" s="434">
        <f t="shared" si="1"/>
        <v>0</v>
      </c>
      <c r="AU15" s="414" t="str">
        <f t="shared" si="2"/>
        <v/>
      </c>
      <c r="AW15" s="583" t="e">
        <f t="shared" si="4"/>
        <v>#DIV/0!</v>
      </c>
      <c r="BD15" s="570">
        <f t="shared" si="5"/>
        <v>0</v>
      </c>
      <c r="BE15" s="570">
        <f>IF($V14=0,1,IF(BK13="Please Select",0,1))</f>
        <v>1</v>
      </c>
      <c r="BH15" s="570">
        <f t="shared" si="6"/>
        <v>1</v>
      </c>
      <c r="BK15" s="518" t="s">
        <v>90</v>
      </c>
      <c r="CD15" s="403"/>
      <c r="CE15" s="556" t="s">
        <v>391</v>
      </c>
      <c r="CF15" s="379"/>
      <c r="CG15" s="554"/>
      <c r="CH15" s="555"/>
      <c r="CI15" s="557"/>
      <c r="CJ15" s="379"/>
      <c r="CK15" s="488"/>
      <c r="CL15" s="408"/>
      <c r="CM15" s="408"/>
      <c r="CN15" s="407"/>
      <c r="CO15" s="405"/>
      <c r="CP15" s="431"/>
      <c r="CQ15" s="434"/>
      <c r="CR15" s="431"/>
      <c r="CS15" s="431"/>
      <c r="CT15" s="431"/>
      <c r="CU15" s="431"/>
      <c r="CV15" s="431"/>
      <c r="CW15" s="431"/>
    </row>
    <row r="16" spans="1:110" ht="17.25" customHeight="1">
      <c r="AI16" s="376">
        <f t="shared" si="3"/>
        <v>1</v>
      </c>
      <c r="AJ16" s="403"/>
      <c r="AK16" s="514" t="s">
        <v>315</v>
      </c>
      <c r="AL16" s="521"/>
      <c r="AM16" s="516">
        <v>0</v>
      </c>
      <c r="AN16" s="517">
        <v>0</v>
      </c>
      <c r="AO16" s="519">
        <v>0</v>
      </c>
      <c r="AP16" s="495">
        <f t="shared" si="0"/>
        <v>0</v>
      </c>
      <c r="AR16" s="785" t="str">
        <f>IF(AM16=0,"",IF(AP16=0,"N/A",""))</f>
        <v/>
      </c>
      <c r="AS16" s="786"/>
      <c r="AT16" s="434">
        <f t="shared" si="1"/>
        <v>0</v>
      </c>
      <c r="AU16" s="414" t="str">
        <f t="shared" si="2"/>
        <v/>
      </c>
      <c r="AW16" s="583" t="e">
        <f t="shared" si="4"/>
        <v>#DIV/0!</v>
      </c>
      <c r="BD16" s="570">
        <f t="shared" si="5"/>
        <v>0</v>
      </c>
      <c r="BE16" s="570">
        <f>IF($V15=0,1,IF(BK14="Please Select",0,1))</f>
        <v>1</v>
      </c>
      <c r="BH16" s="570">
        <f t="shared" si="6"/>
        <v>1</v>
      </c>
      <c r="BK16" s="518" t="s">
        <v>90</v>
      </c>
      <c r="CD16" s="403"/>
      <c r="CE16" s="408"/>
      <c r="CF16" s="408"/>
      <c r="CG16" s="487"/>
      <c r="CH16" s="487"/>
      <c r="CI16" s="487"/>
      <c r="CJ16" s="408"/>
      <c r="CK16" s="488"/>
      <c r="CL16" s="408"/>
      <c r="CM16" s="408"/>
      <c r="CO16" s="405"/>
      <c r="CP16" s="431"/>
      <c r="CQ16" s="434"/>
      <c r="CR16" s="431"/>
      <c r="CS16" s="431"/>
      <c r="CT16" s="431"/>
      <c r="CU16" s="431"/>
      <c r="CV16" s="431"/>
      <c r="CW16" s="431"/>
    </row>
    <row r="17" spans="5:101" ht="17.25" customHeight="1">
      <c r="E17" s="588" t="e">
        <f>ROUND(AQ39,0)</f>
        <v>#DIV/0!</v>
      </c>
      <c r="AI17" s="376">
        <f t="shared" si="3"/>
        <v>1</v>
      </c>
      <c r="AJ17" s="403"/>
      <c r="AK17" s="514" t="s">
        <v>316</v>
      </c>
      <c r="AL17" s="521"/>
      <c r="AM17" s="516">
        <v>0</v>
      </c>
      <c r="AN17" s="517">
        <v>0</v>
      </c>
      <c r="AO17" s="519">
        <v>0</v>
      </c>
      <c r="AP17" s="495">
        <f t="shared" si="0"/>
        <v>0</v>
      </c>
      <c r="AR17" s="785" t="str">
        <f>IF(AM17=0,"",IF(AP17=0,"N/A",""))</f>
        <v/>
      </c>
      <c r="AS17" s="786"/>
      <c r="AT17" s="434">
        <f t="shared" si="1"/>
        <v>0</v>
      </c>
      <c r="AU17" s="414" t="str">
        <f t="shared" si="2"/>
        <v/>
      </c>
      <c r="AW17" s="583" t="e">
        <f t="shared" si="4"/>
        <v>#DIV/0!</v>
      </c>
      <c r="BD17" s="570">
        <f t="shared" si="5"/>
        <v>0</v>
      </c>
      <c r="BE17" s="570">
        <f>IF($V16=0,1,IF(BK15="Please Select",0,1))</f>
        <v>1</v>
      </c>
      <c r="BH17" s="570">
        <f t="shared" si="6"/>
        <v>1</v>
      </c>
      <c r="BK17" s="518" t="s">
        <v>90</v>
      </c>
      <c r="CD17" s="403"/>
      <c r="CE17" s="558" t="s">
        <v>392</v>
      </c>
      <c r="CF17" s="408"/>
      <c r="CG17" s="487"/>
      <c r="CH17" s="487"/>
      <c r="CI17" s="487"/>
      <c r="CJ17" s="408"/>
      <c r="CK17" s="488"/>
      <c r="CL17" s="408"/>
      <c r="CM17" s="408"/>
      <c r="CO17" s="405"/>
      <c r="CP17" s="431"/>
      <c r="CQ17" s="434"/>
      <c r="CR17" s="431"/>
      <c r="CS17" s="431"/>
      <c r="CT17" s="431"/>
      <c r="CU17" s="431"/>
      <c r="CV17" s="431"/>
      <c r="CW17" s="431"/>
    </row>
    <row r="18" spans="5:101" ht="17.25" customHeight="1">
      <c r="E18" s="442">
        <f>IFERROR(E17,0)</f>
        <v>0</v>
      </c>
      <c r="AI18" s="376">
        <f t="shared" si="3"/>
        <v>1</v>
      </c>
      <c r="AJ18" s="403"/>
      <c r="AK18" s="514" t="s">
        <v>317</v>
      </c>
      <c r="AL18" s="521"/>
      <c r="AM18" s="522">
        <v>0</v>
      </c>
      <c r="AN18" s="517">
        <v>0</v>
      </c>
      <c r="AO18" s="519">
        <v>0</v>
      </c>
      <c r="AP18" s="495">
        <f t="shared" si="0"/>
        <v>0</v>
      </c>
      <c r="AQ18" s="523" t="s">
        <v>250</v>
      </c>
      <c r="AR18" s="785" t="str">
        <f>IF(AM18=0,"",IF(AP18=0,"N/A",""))</f>
        <v/>
      </c>
      <c r="AS18" s="786"/>
      <c r="AT18" s="434">
        <f t="shared" si="1"/>
        <v>0</v>
      </c>
      <c r="AU18" s="414" t="str">
        <f t="shared" si="2"/>
        <v/>
      </c>
      <c r="AW18" s="583" t="e">
        <f t="shared" si="4"/>
        <v>#DIV/0!</v>
      </c>
      <c r="BD18" s="570">
        <f t="shared" si="5"/>
        <v>0</v>
      </c>
      <c r="BE18" s="570">
        <f>IF($V17=0,1,IF(BK16="Please Select",0,1))</f>
        <v>1</v>
      </c>
      <c r="BH18" s="570">
        <f t="shared" si="6"/>
        <v>1</v>
      </c>
      <c r="BK18" s="518" t="s">
        <v>90</v>
      </c>
      <c r="CD18" s="403"/>
      <c r="CE18" s="408"/>
      <c r="CF18" s="408"/>
      <c r="CG18" s="487"/>
      <c r="CH18" s="487"/>
      <c r="CI18" s="487"/>
      <c r="CJ18" s="408"/>
      <c r="CK18" s="488"/>
      <c r="CL18" s="408"/>
      <c r="CM18" s="408"/>
      <c r="CO18" s="405"/>
      <c r="CP18" s="431"/>
      <c r="CQ18" s="434"/>
      <c r="CR18" s="431"/>
      <c r="CS18" s="431"/>
      <c r="CT18" s="431"/>
      <c r="CU18" s="431"/>
      <c r="CV18" s="431"/>
      <c r="CW18" s="431"/>
    </row>
    <row r="19" spans="5:101" ht="17.25" customHeight="1">
      <c r="E19" s="588">
        <f>ROUND(CN34,0)</f>
        <v>0</v>
      </c>
      <c r="AI19" s="376">
        <f t="shared" si="3"/>
        <v>1</v>
      </c>
      <c r="AJ19" s="403"/>
      <c r="AK19" s="524"/>
      <c r="AL19" s="525"/>
      <c r="AM19" s="496">
        <f>SUM(AM13:AM18)</f>
        <v>0</v>
      </c>
      <c r="AN19" s="526"/>
      <c r="AP19" s="497">
        <f>SUM(AP13:AP18)</f>
        <v>0</v>
      </c>
      <c r="AQ19" s="529" t="e">
        <f>AP19/AM19</f>
        <v>#DIV/0!</v>
      </c>
      <c r="AR19" s="494" t="s">
        <v>242</v>
      </c>
      <c r="AT19" s="494"/>
      <c r="AU19" s="405"/>
      <c r="AW19" s="583" t="e">
        <f t="shared" si="4"/>
        <v>#DIV/0!</v>
      </c>
      <c r="BD19" s="570">
        <f t="shared" si="5"/>
        <v>0</v>
      </c>
      <c r="BE19" s="570">
        <f>IF($V18=0,1,IF(BK17="Please Select",0,1))</f>
        <v>1</v>
      </c>
      <c r="BH19" s="570">
        <f t="shared" si="6"/>
        <v>1</v>
      </c>
      <c r="BK19" s="527"/>
      <c r="CD19" s="403"/>
      <c r="CE19" s="548" t="s">
        <v>411</v>
      </c>
      <c r="CF19" s="408"/>
      <c r="CG19" s="587" t="s">
        <v>412</v>
      </c>
      <c r="CH19" s="487"/>
      <c r="CI19" s="487"/>
      <c r="CJ19" s="408"/>
      <c r="CK19" s="488"/>
      <c r="CL19" s="408"/>
      <c r="CM19" s="408"/>
      <c r="CN19" s="407"/>
      <c r="CO19" s="405"/>
      <c r="CP19" s="431"/>
      <c r="CQ19" s="434"/>
      <c r="CR19" s="431"/>
      <c r="CS19" s="431"/>
      <c r="CT19" s="431"/>
      <c r="CU19" s="431"/>
      <c r="CV19" s="431"/>
      <c r="CW19" s="431"/>
    </row>
    <row r="20" spans="5:101" ht="24.75" customHeight="1">
      <c r="E20" s="442">
        <f>IFERROR(E19,0)</f>
        <v>0</v>
      </c>
      <c r="AJ20" s="403"/>
      <c r="AK20" s="524"/>
      <c r="AL20" s="521"/>
      <c r="AM20" s="530"/>
      <c r="AN20" s="531"/>
      <c r="AO20" s="532"/>
      <c r="AP20" s="533"/>
      <c r="AQ20" s="534"/>
      <c r="AR20" s="408"/>
      <c r="AS20" s="408"/>
      <c r="AT20" s="494"/>
      <c r="AU20" s="405"/>
      <c r="AW20" s="584"/>
      <c r="CC20" s="376">
        <f t="shared" ref="CC20:CC33" si="7">IF(CO20="**",0,1)</f>
        <v>1</v>
      </c>
      <c r="CD20" s="403"/>
      <c r="CE20" s="759"/>
      <c r="CF20" s="761"/>
      <c r="CG20" s="759"/>
      <c r="CH20" s="760"/>
      <c r="CI20" s="760"/>
      <c r="CJ20" s="760"/>
      <c r="CK20" s="760"/>
      <c r="CL20" s="760"/>
      <c r="CM20" s="761"/>
      <c r="CN20" s="589">
        <v>0</v>
      </c>
      <c r="CO20" s="414" t="str">
        <f>IF(LEN(CE20)&gt;0,IF(LEN(CG20)=0,"**",IF(CN20=0,"**","")),"")</f>
        <v/>
      </c>
      <c r="CP20" s="431"/>
      <c r="CQ20" s="434"/>
      <c r="CR20" s="431"/>
      <c r="CS20" s="431"/>
      <c r="CT20" s="431"/>
      <c r="CU20" s="431"/>
      <c r="CV20" s="431"/>
      <c r="CW20" s="431"/>
    </row>
    <row r="21" spans="5:101" ht="24.75" customHeight="1">
      <c r="AJ21" s="403"/>
      <c r="AK21" s="524"/>
      <c r="AL21" s="521"/>
      <c r="AM21" s="530"/>
      <c r="AN21" s="531"/>
      <c r="AO21" s="532"/>
      <c r="AP21" s="535" t="str">
        <f>IF(SUM(AT13:AT18)=0,"","Warning: If you select 'No' in response to Additional time/cost exceeding BAU (C) the associated Additional/Directly attributable % (D) must equal 0")</f>
        <v/>
      </c>
      <c r="AQ21" s="534"/>
      <c r="AR21" s="408"/>
      <c r="AS21" s="408"/>
      <c r="AT21" s="494"/>
      <c r="AU21" s="405"/>
      <c r="AW21" s="578"/>
      <c r="CC21" s="376">
        <f t="shared" si="7"/>
        <v>1</v>
      </c>
      <c r="CD21" s="403"/>
      <c r="CE21" s="759"/>
      <c r="CF21" s="761"/>
      <c r="CG21" s="759"/>
      <c r="CH21" s="760"/>
      <c r="CI21" s="760"/>
      <c r="CJ21" s="760"/>
      <c r="CK21" s="760"/>
      <c r="CL21" s="760"/>
      <c r="CM21" s="761"/>
      <c r="CN21" s="589">
        <v>0</v>
      </c>
      <c r="CO21" s="414" t="str">
        <f t="shared" ref="CO21:CO33" si="8">IF(LEN(CE21)&gt;0,IF(LEN(CG21)=0,"**",IF(CN21=0,"**","")),"")</f>
        <v/>
      </c>
      <c r="CP21" s="431"/>
      <c r="CQ21" s="434"/>
      <c r="CR21" s="431"/>
      <c r="CS21" s="431"/>
      <c r="CT21" s="431"/>
      <c r="CU21" s="431"/>
      <c r="CV21" s="431"/>
      <c r="CW21" s="431"/>
    </row>
    <row r="22" spans="5:101" ht="24.75" customHeight="1">
      <c r="AJ22" s="409"/>
      <c r="AK22" s="491" t="s">
        <v>318</v>
      </c>
      <c r="AL22" s="536"/>
      <c r="AM22" s="530"/>
      <c r="AN22" s="531"/>
      <c r="AO22" s="523" t="s">
        <v>250</v>
      </c>
      <c r="AP22" s="494"/>
      <c r="AQ22" s="534"/>
      <c r="AR22" s="408"/>
      <c r="AS22" s="532"/>
      <c r="AT22" s="494"/>
      <c r="AU22" s="410"/>
      <c r="AV22" s="376"/>
      <c r="AW22" s="578"/>
      <c r="CC22" s="376">
        <f t="shared" si="7"/>
        <v>1</v>
      </c>
      <c r="CD22" s="403"/>
      <c r="CE22" s="759"/>
      <c r="CF22" s="761"/>
      <c r="CG22" s="759"/>
      <c r="CH22" s="760"/>
      <c r="CI22" s="760"/>
      <c r="CJ22" s="760"/>
      <c r="CK22" s="760"/>
      <c r="CL22" s="760"/>
      <c r="CM22" s="761"/>
      <c r="CN22" s="589">
        <v>0</v>
      </c>
      <c r="CO22" s="414" t="str">
        <f t="shared" si="8"/>
        <v/>
      </c>
      <c r="CP22" s="431"/>
      <c r="CQ22" s="434"/>
      <c r="CR22" s="431"/>
      <c r="CS22" s="431"/>
      <c r="CT22" s="431"/>
      <c r="CU22" s="431"/>
      <c r="CV22" s="431"/>
      <c r="CW22" s="431"/>
    </row>
    <row r="23" spans="5:101" ht="24.75" customHeight="1">
      <c r="AJ23" s="403"/>
      <c r="AK23" s="537" t="s">
        <v>319</v>
      </c>
      <c r="AL23" s="521"/>
      <c r="AM23" s="538">
        <v>0</v>
      </c>
      <c r="AN23" s="539" t="s">
        <v>251</v>
      </c>
      <c r="AO23" s="498" t="e">
        <f>$AQ$19</f>
        <v>#DIV/0!</v>
      </c>
      <c r="AP23" s="540" t="s">
        <v>252</v>
      </c>
      <c r="AQ23" s="499" t="e">
        <f>$AQ$19*AM23</f>
        <v>#DIV/0!</v>
      </c>
      <c r="AR23" s="408"/>
      <c r="AS23" s="532"/>
      <c r="AT23" s="494"/>
      <c r="AU23" s="405"/>
      <c r="AW23" s="578"/>
      <c r="AX23" s="570"/>
      <c r="AY23" s="570"/>
      <c r="AZ23" s="570"/>
      <c r="BA23" s="570"/>
      <c r="BB23" s="570"/>
      <c r="BC23" s="570"/>
      <c r="CC23" s="376">
        <f t="shared" si="7"/>
        <v>1</v>
      </c>
      <c r="CD23" s="403"/>
      <c r="CE23" s="759"/>
      <c r="CF23" s="761"/>
      <c r="CG23" s="759"/>
      <c r="CH23" s="760"/>
      <c r="CI23" s="760"/>
      <c r="CJ23" s="760"/>
      <c r="CK23" s="760"/>
      <c r="CL23" s="760"/>
      <c r="CM23" s="761"/>
      <c r="CN23" s="589">
        <v>0</v>
      </c>
      <c r="CO23" s="414" t="str">
        <f t="shared" si="8"/>
        <v/>
      </c>
      <c r="CP23" s="431"/>
      <c r="CQ23" s="434"/>
      <c r="CR23" s="431"/>
      <c r="CS23" s="431"/>
      <c r="CT23" s="431"/>
      <c r="CU23" s="431"/>
      <c r="CV23" s="431"/>
      <c r="CW23" s="431"/>
    </row>
    <row r="24" spans="5:101" ht="24.75" customHeight="1">
      <c r="AJ24" s="403"/>
      <c r="AK24" s="537"/>
      <c r="AL24" s="521"/>
      <c r="AM24" s="541"/>
      <c r="AN24" s="531"/>
      <c r="AO24" s="542"/>
      <c r="AP24" s="533"/>
      <c r="AQ24" s="543"/>
      <c r="AR24" s="408"/>
      <c r="AS24" s="532"/>
      <c r="AT24" s="494"/>
      <c r="AU24" s="405"/>
      <c r="AW24" s="583" t="e">
        <f>AQ23/$AM$33</f>
        <v>#DIV/0!</v>
      </c>
      <c r="CC24" s="376">
        <f t="shared" si="7"/>
        <v>1</v>
      </c>
      <c r="CD24" s="403"/>
      <c r="CE24" s="759"/>
      <c r="CF24" s="761"/>
      <c r="CG24" s="759"/>
      <c r="CH24" s="760"/>
      <c r="CI24" s="760"/>
      <c r="CJ24" s="760"/>
      <c r="CK24" s="760"/>
      <c r="CL24" s="760"/>
      <c r="CM24" s="761"/>
      <c r="CN24" s="589">
        <v>0</v>
      </c>
      <c r="CO24" s="414" t="str">
        <f t="shared" si="8"/>
        <v/>
      </c>
      <c r="CP24" s="431"/>
      <c r="CQ24" s="434"/>
      <c r="CR24" s="431"/>
      <c r="CS24" s="431"/>
      <c r="CT24" s="431"/>
      <c r="CU24" s="431"/>
      <c r="CV24" s="431"/>
      <c r="CW24" s="431"/>
    </row>
    <row r="25" spans="5:101" ht="24.75" customHeight="1">
      <c r="AJ25" s="409"/>
      <c r="AK25" s="491" t="s">
        <v>320</v>
      </c>
      <c r="AL25" s="536"/>
      <c r="AM25" s="530"/>
      <c r="AN25" s="531"/>
      <c r="AO25" s="542"/>
      <c r="AP25" s="533"/>
      <c r="AQ25" s="543"/>
      <c r="AR25" s="408"/>
      <c r="AS25" s="532"/>
      <c r="AT25" s="494"/>
      <c r="AU25" s="410"/>
      <c r="AV25" s="376"/>
      <c r="AW25" s="583"/>
      <c r="CC25" s="376">
        <f t="shared" si="7"/>
        <v>1</v>
      </c>
      <c r="CD25" s="403"/>
      <c r="CE25" s="759"/>
      <c r="CF25" s="761"/>
      <c r="CG25" s="759"/>
      <c r="CH25" s="760"/>
      <c r="CI25" s="760"/>
      <c r="CJ25" s="760"/>
      <c r="CK25" s="760"/>
      <c r="CL25" s="760"/>
      <c r="CM25" s="761"/>
      <c r="CN25" s="589">
        <v>0</v>
      </c>
      <c r="CO25" s="414" t="str">
        <f t="shared" si="8"/>
        <v/>
      </c>
      <c r="CP25" s="431"/>
      <c r="CQ25" s="434"/>
      <c r="CR25" s="431"/>
      <c r="CS25" s="431"/>
      <c r="CT25" s="431"/>
      <c r="CU25" s="431"/>
      <c r="CV25" s="431"/>
      <c r="CW25" s="431"/>
    </row>
    <row r="26" spans="5:101" ht="24.75" customHeight="1">
      <c r="AJ26" s="403"/>
      <c r="AK26" s="514" t="s">
        <v>321</v>
      </c>
      <c r="AL26" s="521"/>
      <c r="AM26" s="516">
        <v>0</v>
      </c>
      <c r="AN26" s="544" t="s">
        <v>251</v>
      </c>
      <c r="AO26" s="500" t="e">
        <f>$AQ$19</f>
        <v>#DIV/0!</v>
      </c>
      <c r="AP26" s="528" t="s">
        <v>252</v>
      </c>
      <c r="AQ26" s="495" t="e">
        <f>$AQ$19*AM26</f>
        <v>#DIV/0!</v>
      </c>
      <c r="AR26" s="408"/>
      <c r="AS26" s="532"/>
      <c r="AT26" s="494"/>
      <c r="AU26" s="405"/>
      <c r="AW26" s="578"/>
      <c r="AX26" s="570"/>
      <c r="AY26" s="570"/>
      <c r="AZ26" s="570"/>
      <c r="BA26" s="570"/>
      <c r="BB26" s="570"/>
      <c r="BC26" s="570"/>
      <c r="CC26" s="376">
        <f t="shared" si="7"/>
        <v>1</v>
      </c>
      <c r="CD26" s="403"/>
      <c r="CE26" s="759"/>
      <c r="CF26" s="761"/>
      <c r="CG26" s="759"/>
      <c r="CH26" s="760"/>
      <c r="CI26" s="760"/>
      <c r="CJ26" s="760"/>
      <c r="CK26" s="760"/>
      <c r="CL26" s="760"/>
      <c r="CM26" s="761"/>
      <c r="CN26" s="589">
        <v>0</v>
      </c>
      <c r="CO26" s="414" t="str">
        <f t="shared" si="8"/>
        <v/>
      </c>
      <c r="CP26" s="431"/>
      <c r="CQ26" s="434"/>
      <c r="CR26" s="431"/>
      <c r="CS26" s="431"/>
      <c r="CT26" s="431"/>
      <c r="CU26" s="431"/>
      <c r="CV26" s="431"/>
      <c r="CW26" s="431"/>
    </row>
    <row r="27" spans="5:101" ht="24.75" customHeight="1">
      <c r="AJ27" s="403"/>
      <c r="AK27" s="524"/>
      <c r="AL27" s="521"/>
      <c r="AM27" s="530"/>
      <c r="AN27" s="526"/>
      <c r="AO27" s="542"/>
      <c r="AP27" s="533"/>
      <c r="AQ27" s="543"/>
      <c r="AR27" s="408"/>
      <c r="AS27" s="532"/>
      <c r="AT27" s="494"/>
      <c r="AU27" s="405"/>
      <c r="AW27" s="583" t="e">
        <f>AQ26/$AM$33</f>
        <v>#DIV/0!</v>
      </c>
      <c r="CC27" s="376">
        <f t="shared" si="7"/>
        <v>1</v>
      </c>
      <c r="CD27" s="403"/>
      <c r="CE27" s="759"/>
      <c r="CF27" s="761"/>
      <c r="CG27" s="759"/>
      <c r="CH27" s="760"/>
      <c r="CI27" s="760"/>
      <c r="CJ27" s="760"/>
      <c r="CK27" s="760"/>
      <c r="CL27" s="760"/>
      <c r="CM27" s="761"/>
      <c r="CN27" s="589">
        <v>0</v>
      </c>
      <c r="CO27" s="414" t="str">
        <f t="shared" si="8"/>
        <v/>
      </c>
      <c r="CP27" s="431"/>
      <c r="CQ27" s="434"/>
      <c r="CR27" s="431"/>
      <c r="CS27" s="431"/>
      <c r="CT27" s="431"/>
      <c r="CU27" s="431"/>
      <c r="CV27" s="431"/>
      <c r="CW27" s="431"/>
    </row>
    <row r="28" spans="5:101" ht="24.75" customHeight="1">
      <c r="AJ28" s="409"/>
      <c r="AK28" s="598" t="s">
        <v>322</v>
      </c>
      <c r="AL28" s="598"/>
      <c r="AM28" s="598"/>
      <c r="AN28" s="526"/>
      <c r="AO28" s="542"/>
      <c r="AP28" s="533"/>
      <c r="AQ28" s="543"/>
      <c r="AR28" s="408"/>
      <c r="AS28" s="532"/>
      <c r="AT28" s="494"/>
      <c r="AU28" s="410"/>
      <c r="AV28" s="376"/>
      <c r="AW28" s="578"/>
      <c r="CC28" s="376">
        <f t="shared" si="7"/>
        <v>1</v>
      </c>
      <c r="CD28" s="403"/>
      <c r="CE28" s="759"/>
      <c r="CF28" s="761"/>
      <c r="CG28" s="759"/>
      <c r="CH28" s="760"/>
      <c r="CI28" s="760"/>
      <c r="CJ28" s="760"/>
      <c r="CK28" s="760"/>
      <c r="CL28" s="760"/>
      <c r="CM28" s="761"/>
      <c r="CN28" s="589">
        <v>0</v>
      </c>
      <c r="CO28" s="414" t="str">
        <f t="shared" si="8"/>
        <v/>
      </c>
      <c r="CP28" s="431"/>
      <c r="CQ28" s="434"/>
      <c r="CR28" s="431"/>
      <c r="CS28" s="431"/>
      <c r="CT28" s="431"/>
      <c r="CU28" s="431"/>
      <c r="CV28" s="431"/>
      <c r="CW28" s="431"/>
    </row>
    <row r="29" spans="5:101" ht="24.75" customHeight="1">
      <c r="AJ29" s="403"/>
      <c r="AK29" s="514" t="s">
        <v>323</v>
      </c>
      <c r="AL29" s="521"/>
      <c r="AM29" s="516">
        <v>0</v>
      </c>
      <c r="AN29" s="544" t="s">
        <v>251</v>
      </c>
      <c r="AO29" s="500" t="e">
        <f>$AQ$19</f>
        <v>#DIV/0!</v>
      </c>
      <c r="AP29" s="528" t="s">
        <v>252</v>
      </c>
      <c r="AQ29" s="495" t="e">
        <f>$AQ$19*AM29</f>
        <v>#DIV/0!</v>
      </c>
      <c r="AR29" s="408"/>
      <c r="AS29" s="532"/>
      <c r="AT29" s="494"/>
      <c r="AU29" s="405"/>
      <c r="AW29" s="578"/>
      <c r="AX29" s="570"/>
      <c r="AY29" s="570"/>
      <c r="AZ29" s="570"/>
      <c r="BA29" s="570"/>
      <c r="BB29" s="570"/>
      <c r="BC29" s="570"/>
      <c r="CC29" s="376">
        <f t="shared" si="7"/>
        <v>1</v>
      </c>
      <c r="CD29" s="403"/>
      <c r="CE29" s="759"/>
      <c r="CF29" s="761"/>
      <c r="CG29" s="759"/>
      <c r="CH29" s="760"/>
      <c r="CI29" s="760"/>
      <c r="CJ29" s="760"/>
      <c r="CK29" s="760"/>
      <c r="CL29" s="760"/>
      <c r="CM29" s="761"/>
      <c r="CN29" s="589">
        <v>0</v>
      </c>
      <c r="CO29" s="414" t="str">
        <f t="shared" si="8"/>
        <v/>
      </c>
      <c r="CP29" s="431"/>
      <c r="CQ29" s="434"/>
      <c r="CR29" s="431"/>
      <c r="CS29" s="431"/>
      <c r="CT29" s="431"/>
      <c r="CU29" s="431"/>
      <c r="CV29" s="431"/>
      <c r="CW29" s="431"/>
    </row>
    <row r="30" spans="5:101" ht="24.75" customHeight="1">
      <c r="AJ30" s="403"/>
      <c r="AK30" s="537"/>
      <c r="AL30" s="521"/>
      <c r="AM30" s="530"/>
      <c r="AN30" s="531"/>
      <c r="AO30" s="542"/>
      <c r="AP30" s="533"/>
      <c r="AQ30" s="543"/>
      <c r="AR30" s="408"/>
      <c r="AS30" s="532"/>
      <c r="AT30" s="494"/>
      <c r="AU30" s="405"/>
      <c r="AW30" s="583" t="e">
        <f>AQ29/$AM$33</f>
        <v>#DIV/0!</v>
      </c>
      <c r="CC30" s="376">
        <f t="shared" si="7"/>
        <v>1</v>
      </c>
      <c r="CD30" s="403"/>
      <c r="CE30" s="759"/>
      <c r="CF30" s="761"/>
      <c r="CG30" s="759"/>
      <c r="CH30" s="760"/>
      <c r="CI30" s="760"/>
      <c r="CJ30" s="760"/>
      <c r="CK30" s="760"/>
      <c r="CL30" s="760"/>
      <c r="CM30" s="761"/>
      <c r="CN30" s="589">
        <v>0</v>
      </c>
      <c r="CO30" s="414" t="str">
        <f t="shared" si="8"/>
        <v/>
      </c>
      <c r="CP30" s="431"/>
      <c r="CQ30" s="434"/>
      <c r="CR30" s="431"/>
      <c r="CS30" s="431"/>
      <c r="CT30" s="431"/>
      <c r="CU30" s="431"/>
      <c r="CV30" s="431"/>
      <c r="CW30" s="431"/>
    </row>
    <row r="31" spans="5:101" ht="24.75" customHeight="1">
      <c r="AJ31" s="409"/>
      <c r="AK31" s="598" t="s">
        <v>324</v>
      </c>
      <c r="AL31" s="598"/>
      <c r="AM31" s="598"/>
      <c r="AN31" s="598"/>
      <c r="AO31" s="542"/>
      <c r="AP31" s="533"/>
      <c r="AQ31" s="543"/>
      <c r="AR31" s="408"/>
      <c r="AS31" s="532"/>
      <c r="AT31" s="494"/>
      <c r="AU31" s="410"/>
      <c r="AV31" s="376"/>
      <c r="AW31" s="578"/>
      <c r="CC31" s="376">
        <f t="shared" si="7"/>
        <v>1</v>
      </c>
      <c r="CD31" s="403"/>
      <c r="CE31" s="759"/>
      <c r="CF31" s="761"/>
      <c r="CG31" s="759"/>
      <c r="CH31" s="760"/>
      <c r="CI31" s="760"/>
      <c r="CJ31" s="760"/>
      <c r="CK31" s="760"/>
      <c r="CL31" s="760"/>
      <c r="CM31" s="761"/>
      <c r="CN31" s="589">
        <v>0</v>
      </c>
      <c r="CO31" s="414" t="str">
        <f t="shared" si="8"/>
        <v/>
      </c>
      <c r="CP31" s="431"/>
      <c r="CQ31" s="434"/>
      <c r="CR31" s="431"/>
      <c r="CS31" s="431"/>
      <c r="CT31" s="431"/>
      <c r="CU31" s="431"/>
      <c r="CV31" s="431"/>
      <c r="CW31" s="431"/>
    </row>
    <row r="32" spans="5:101" ht="24.75" customHeight="1">
      <c r="AJ32" s="403"/>
      <c r="AK32" s="514" t="s">
        <v>325</v>
      </c>
      <c r="AL32" s="521"/>
      <c r="AM32" s="516">
        <v>0</v>
      </c>
      <c r="AN32" s="544" t="s">
        <v>251</v>
      </c>
      <c r="AO32" s="500" t="e">
        <f>$AQ$19</f>
        <v>#DIV/0!</v>
      </c>
      <c r="AP32" s="528" t="s">
        <v>252</v>
      </c>
      <c r="AQ32" s="495" t="e">
        <f>$AQ$19*AM32</f>
        <v>#DIV/0!</v>
      </c>
      <c r="AR32" s="408"/>
      <c r="AS32" s="532"/>
      <c r="AT32" s="494"/>
      <c r="AU32" s="405"/>
      <c r="AW32" s="578"/>
      <c r="AX32" s="570"/>
      <c r="AY32" s="570"/>
      <c r="AZ32" s="570"/>
      <c r="BA32" s="570"/>
      <c r="BB32" s="570"/>
      <c r="BC32" s="570"/>
      <c r="CC32" s="376">
        <f t="shared" si="7"/>
        <v>1</v>
      </c>
      <c r="CD32" s="403"/>
      <c r="CE32" s="759"/>
      <c r="CF32" s="761"/>
      <c r="CG32" s="759"/>
      <c r="CH32" s="760"/>
      <c r="CI32" s="760"/>
      <c r="CJ32" s="760"/>
      <c r="CK32" s="760"/>
      <c r="CL32" s="760"/>
      <c r="CM32" s="761"/>
      <c r="CN32" s="589">
        <v>0</v>
      </c>
      <c r="CO32" s="414" t="str">
        <f t="shared" si="8"/>
        <v/>
      </c>
    </row>
    <row r="33" spans="36:95" ht="24.75" customHeight="1" thickBot="1">
      <c r="AJ33" s="403"/>
      <c r="AK33" s="408"/>
      <c r="AL33" s="408"/>
      <c r="AM33" s="545">
        <f>SUM(AM19:AM32)</f>
        <v>0</v>
      </c>
      <c r="AN33" s="408"/>
      <c r="AO33" s="408"/>
      <c r="AP33" s="408"/>
      <c r="AQ33" s="546"/>
      <c r="AR33" s="408"/>
      <c r="AS33" s="408"/>
      <c r="AT33" s="494"/>
      <c r="AU33" s="405"/>
      <c r="AW33" s="583" t="e">
        <f>AQ32/$AM$33</f>
        <v>#DIV/0!</v>
      </c>
      <c r="CC33" s="376">
        <f t="shared" si="7"/>
        <v>1</v>
      </c>
      <c r="CD33" s="403"/>
      <c r="CE33" s="759"/>
      <c r="CF33" s="761"/>
      <c r="CG33" s="759"/>
      <c r="CH33" s="760"/>
      <c r="CI33" s="760"/>
      <c r="CJ33" s="760"/>
      <c r="CK33" s="760"/>
      <c r="CL33" s="760"/>
      <c r="CM33" s="761"/>
      <c r="CN33" s="589">
        <v>0</v>
      </c>
      <c r="CO33" s="414" t="str">
        <f t="shared" si="8"/>
        <v/>
      </c>
      <c r="CQ33" s="585"/>
    </row>
    <row r="34" spans="36:95" ht="17.25" customHeight="1" thickTop="1">
      <c r="AJ34" s="403"/>
      <c r="AK34" s="408"/>
      <c r="AL34" s="408"/>
      <c r="AM34" s="547"/>
      <c r="AN34" s="408"/>
      <c r="AO34" s="408"/>
      <c r="AP34" s="408"/>
      <c r="AQ34" s="546"/>
      <c r="AR34" s="408"/>
      <c r="AS34" s="408"/>
      <c r="AT34" s="494"/>
      <c r="AU34" s="405"/>
      <c r="AW34" s="578"/>
      <c r="CD34" s="403"/>
      <c r="CE34" s="408"/>
      <c r="CF34" s="408"/>
      <c r="CG34" s="487"/>
      <c r="CH34" s="487"/>
      <c r="CI34" s="487"/>
      <c r="CJ34" s="408"/>
      <c r="CK34" s="559"/>
      <c r="CL34" s="408"/>
      <c r="CM34" s="552" t="s">
        <v>403</v>
      </c>
      <c r="CN34" s="501">
        <f>SUM(CN20:CN33)</f>
        <v>0</v>
      </c>
      <c r="CO34" s="405"/>
      <c r="CQ34" s="585"/>
    </row>
    <row r="35" spans="36:95" ht="17.25" customHeight="1" thickBot="1">
      <c r="AJ35" s="403"/>
      <c r="AK35" s="408"/>
      <c r="AL35" s="548"/>
      <c r="AM35" s="781" t="s">
        <v>401</v>
      </c>
      <c r="AN35" s="781"/>
      <c r="AO35" s="781"/>
      <c r="AP35" s="781"/>
      <c r="AQ35" s="497" t="e">
        <f>SUM(AQ20:AQ32)+AP19</f>
        <v>#DIV/0!</v>
      </c>
      <c r="AR35" s="408" t="s">
        <v>326</v>
      </c>
      <c r="AS35" s="408"/>
      <c r="AT35" s="494"/>
      <c r="AU35" s="405"/>
      <c r="AW35" s="578"/>
      <c r="CD35" s="411"/>
      <c r="CE35" s="412"/>
      <c r="CF35" s="412"/>
      <c r="CG35" s="412"/>
      <c r="CH35" s="412"/>
      <c r="CI35" s="412"/>
      <c r="CJ35" s="412"/>
      <c r="CK35" s="412"/>
      <c r="CL35" s="131"/>
      <c r="CM35" s="763" t="s">
        <v>405</v>
      </c>
      <c r="CN35" s="763"/>
      <c r="CO35" s="413"/>
    </row>
    <row r="36" spans="36:95" ht="17.25" customHeight="1" thickTop="1">
      <c r="AJ36" s="403"/>
      <c r="AK36" s="408"/>
      <c r="AL36" s="408"/>
      <c r="AM36" s="781"/>
      <c r="AN36" s="781"/>
      <c r="AO36" s="781"/>
      <c r="AP36" s="781"/>
      <c r="AQ36" s="549"/>
      <c r="AR36" s="408"/>
      <c r="AS36" s="512"/>
      <c r="AT36" s="494"/>
      <c r="AU36" s="405"/>
      <c r="AW36" s="578"/>
    </row>
    <row r="37" spans="36:95" ht="17.25" customHeight="1">
      <c r="AJ37" s="403"/>
      <c r="AK37" s="408"/>
      <c r="AL37" s="550"/>
      <c r="AM37" s="781"/>
      <c r="AN37" s="781"/>
      <c r="AO37" s="781"/>
      <c r="AP37" s="781"/>
      <c r="AQ37" s="497" t="e">
        <f>AQ35/12</f>
        <v>#DIV/0!</v>
      </c>
      <c r="AR37" s="550" t="s">
        <v>327</v>
      </c>
      <c r="AS37" s="512"/>
      <c r="AT37" s="772" t="s">
        <v>405</v>
      </c>
      <c r="AU37" s="405"/>
      <c r="AW37" s="578"/>
    </row>
    <row r="38" spans="36:95" ht="17.25" customHeight="1">
      <c r="AJ38" s="403"/>
      <c r="AK38" s="408"/>
      <c r="AL38" s="408"/>
      <c r="AM38" s="781"/>
      <c r="AN38" s="781"/>
      <c r="AO38" s="781"/>
      <c r="AP38" s="781"/>
      <c r="AQ38" s="564"/>
      <c r="AR38" s="123"/>
      <c r="AS38" s="551" t="str">
        <f>IF('Labour costs'!AO4="yes",IF(AV39='Labour costs'!AS8,"","WARNING NOTICE"),"")</f>
        <v/>
      </c>
      <c r="AT38" s="772"/>
      <c r="AU38" s="405"/>
      <c r="AV38" s="442">
        <f>IFERROR(AQ36,1)</f>
        <v>0</v>
      </c>
      <c r="AW38" s="578"/>
    </row>
    <row r="39" spans="36:95" ht="17.25" customHeight="1">
      <c r="AJ39" s="403"/>
      <c r="AK39" s="552"/>
      <c r="AL39" s="408"/>
      <c r="AM39" s="781"/>
      <c r="AN39" s="781"/>
      <c r="AO39" s="781"/>
      <c r="AP39" s="781"/>
      <c r="AQ39" s="497" t="e">
        <f>IF(AV38=1,0,AQ37*AV39)</f>
        <v>#DIV/0!</v>
      </c>
      <c r="AR39" s="408" t="s">
        <v>404</v>
      </c>
      <c r="AS39" s="408"/>
      <c r="AT39" s="772"/>
      <c r="AU39" s="405"/>
      <c r="AV39" s="431">
        <f>'Labour costs'!K8</f>
        <v>0</v>
      </c>
      <c r="AW39" s="584"/>
    </row>
    <row r="40" spans="36:95" ht="17.25" customHeight="1" thickBot="1">
      <c r="AJ40" s="411"/>
      <c r="AK40" s="565"/>
      <c r="AL40" s="565"/>
      <c r="AM40" s="566"/>
      <c r="AN40" s="566"/>
      <c r="AO40" s="566"/>
      <c r="AP40" s="565"/>
      <c r="AQ40" s="567"/>
      <c r="AR40" s="565"/>
      <c r="AS40" s="565"/>
      <c r="AT40" s="782"/>
      <c r="AU40" s="413"/>
      <c r="AV40" s="431"/>
      <c r="AW40" s="578"/>
      <c r="AX40" s="579"/>
      <c r="AY40" s="579"/>
      <c r="AZ40" s="579"/>
      <c r="BA40" s="579"/>
      <c r="BB40" s="579"/>
      <c r="BC40" s="579"/>
    </row>
    <row r="41" spans="36:95" ht="17.25" customHeight="1" thickTop="1">
      <c r="AW41" s="578"/>
      <c r="AX41" s="579"/>
      <c r="AY41" s="579"/>
      <c r="AZ41" s="579"/>
      <c r="BA41" s="579"/>
      <c r="BB41" s="579"/>
      <c r="BC41" s="579"/>
    </row>
  </sheetData>
  <sheetProtection selectLockedCells="1"/>
  <mergeCells count="63">
    <mergeCell ref="E12:F12"/>
    <mergeCell ref="CE26:CF26"/>
    <mergeCell ref="CE27:CF27"/>
    <mergeCell ref="AK12:AN12"/>
    <mergeCell ref="AR13:AS13"/>
    <mergeCell ref="AR14:AS14"/>
    <mergeCell ref="CE20:CF20"/>
    <mergeCell ref="CE21:CF21"/>
    <mergeCell ref="CE22:CF22"/>
    <mergeCell ref="AR15:AS15"/>
    <mergeCell ref="AR16:AS16"/>
    <mergeCell ref="AR17:AS17"/>
    <mergeCell ref="AR18:AS18"/>
    <mergeCell ref="G12:I12"/>
    <mergeCell ref="CE23:CF23"/>
    <mergeCell ref="CE24:CF24"/>
    <mergeCell ref="AM35:AP39"/>
    <mergeCell ref="AT37:AT40"/>
    <mergeCell ref="CL1:CO1"/>
    <mergeCell ref="CE6:CL6"/>
    <mergeCell ref="CG20:CM20"/>
    <mergeCell ref="CG21:CM21"/>
    <mergeCell ref="CG22:CM22"/>
    <mergeCell ref="CN3:CN6"/>
    <mergeCell ref="AR7:AS8"/>
    <mergeCell ref="AM7:AM9"/>
    <mergeCell ref="AN7:AN9"/>
    <mergeCell ref="AO7:AO9"/>
    <mergeCell ref="AP7:AP9"/>
    <mergeCell ref="CE33:CF33"/>
    <mergeCell ref="AK28:AM28"/>
    <mergeCell ref="AK31:AN31"/>
    <mergeCell ref="J1:M1"/>
    <mergeCell ref="C8:J8"/>
    <mergeCell ref="AK5:AS6"/>
    <mergeCell ref="V10:W10"/>
    <mergeCell ref="H4:L4"/>
    <mergeCell ref="AR1:AU1"/>
    <mergeCell ref="AK4:AS4"/>
    <mergeCell ref="AT3:AT6"/>
    <mergeCell ref="E6:F6"/>
    <mergeCell ref="G6:J6"/>
    <mergeCell ref="G10:K10"/>
    <mergeCell ref="E10:F10"/>
    <mergeCell ref="CE32:CF32"/>
    <mergeCell ref="CM35:CN35"/>
    <mergeCell ref="CG24:CM24"/>
    <mergeCell ref="CG25:CM25"/>
    <mergeCell ref="CG26:CM26"/>
    <mergeCell ref="CG27:CM27"/>
    <mergeCell ref="CG28:CM28"/>
    <mergeCell ref="CG29:CM29"/>
    <mergeCell ref="CG33:CM33"/>
    <mergeCell ref="CG32:CM32"/>
    <mergeCell ref="CG23:CM23"/>
    <mergeCell ref="CE25:CF25"/>
    <mergeCell ref="CG30:CM30"/>
    <mergeCell ref="CG31:CM31"/>
    <mergeCell ref="CE8:CN12"/>
    <mergeCell ref="CE31:CF31"/>
    <mergeCell ref="CE28:CF28"/>
    <mergeCell ref="CE29:CF29"/>
    <mergeCell ref="CE30:CF30"/>
  </mergeCells>
  <phoneticPr fontId="28" type="noConversion"/>
  <conditionalFormatting sqref="K2 H2">
    <cfRule type="cellIs" dxfId="198" priority="63" stopIfTrue="1" operator="equal">
      <formula>"Complete"</formula>
    </cfRule>
    <cfRule type="cellIs" dxfId="197" priority="64" stopIfTrue="1" operator="equal">
      <formula>"Incomplete"</formula>
    </cfRule>
  </conditionalFormatting>
  <conditionalFormatting sqref="B7:M7">
    <cfRule type="expression" dxfId="196" priority="127" stopIfTrue="1">
      <formula>$N$4=5</formula>
    </cfRule>
  </conditionalFormatting>
  <conditionalFormatting sqref="C6:J6">
    <cfRule type="expression" dxfId="195" priority="129" stopIfTrue="1">
      <formula>$N$4&lt;=1</formula>
    </cfRule>
  </conditionalFormatting>
  <conditionalFormatting sqref="B8:M13 AT3 AJ12:AK12 AJ20:AU34 AJ13:AN19 BK13:BK19 AO10:AO18 AR7 AO7:AP7 AP10:AP19 AQ18:AQ19 AT12:AU19 AR10:AR19">
    <cfRule type="expression" dxfId="194" priority="27" stopIfTrue="1">
      <formula>$N$4&lt;5</formula>
    </cfRule>
  </conditionalFormatting>
  <conditionalFormatting sqref="AS2 AP2">
    <cfRule type="cellIs" dxfId="193" priority="16" stopIfTrue="1" operator="equal">
      <formula>"Complete"</formula>
    </cfRule>
    <cfRule type="cellIs" dxfId="192" priority="17" stopIfTrue="1" operator="equal">
      <formula>"Incomplete"</formula>
    </cfRule>
  </conditionalFormatting>
  <conditionalFormatting sqref="AJ40:AS40 AJ35:AM35 AJ36:AL39 AQ35:AU36 AJ6 AJ4:AK5 AJ7:AN7 AJ8:AL9 AJ3:AS3 AJ10:AN11 AU3:AU11 AQ37:AS39 AU37:AU40">
    <cfRule type="expression" dxfId="191" priority="15" stopIfTrue="1">
      <formula>$N$4&lt;5</formula>
    </cfRule>
  </conditionalFormatting>
  <conditionalFormatting sqref="AQ23 AO23 AQ26 AQ29 AQ32 AQ35 AQ37 AQ39:AQ40 AO26 AO29 AO32">
    <cfRule type="containsErrors" dxfId="190" priority="14" stopIfTrue="1">
      <formula>ISERROR(AO23)</formula>
    </cfRule>
  </conditionalFormatting>
  <conditionalFormatting sqref="CN3 CD8:CE8 CO8 CD9:CD11 CO10:CO11">
    <cfRule type="expression" dxfId="189" priority="3" stopIfTrue="1">
      <formula>#REF!&lt;5</formula>
    </cfRule>
  </conditionalFormatting>
  <conditionalFormatting sqref="AW8:AW41">
    <cfRule type="expression" dxfId="188" priority="12" stopIfTrue="1">
      <formula>$O$2=1</formula>
    </cfRule>
  </conditionalFormatting>
  <conditionalFormatting sqref="AT37">
    <cfRule type="expression" dxfId="187" priority="11" stopIfTrue="1">
      <formula>$N$4&lt;5</formula>
    </cfRule>
  </conditionalFormatting>
  <conditionalFormatting sqref="CM2 CJ2">
    <cfRule type="cellIs" dxfId="186" priority="9" stopIfTrue="1" operator="equal">
      <formula>"Complete"</formula>
    </cfRule>
    <cfRule type="cellIs" dxfId="185" priority="10" stopIfTrue="1" operator="equal">
      <formula>"Incomplete"</formula>
    </cfRule>
  </conditionalFormatting>
  <conditionalFormatting sqref="CQ3:CQ31">
    <cfRule type="expression" dxfId="184" priority="8" stopIfTrue="1">
      <formula>$O$2=1</formula>
    </cfRule>
  </conditionalFormatting>
  <conditionalFormatting sqref="CD14:CO15 CD12:CD13 CN13:CO13 CO9 CD5 CF5:CM5 CD7:CO7 CD3:CM4 CD6:CM6 CO3:CO6 CD19:CO19 CD16:CM18 CO16:CO18 CD35:CL35 CO35 CD34:CO34 CD20:CE33 CG20:CG33 CN20:CO33 CO12">
    <cfRule type="expression" dxfId="183" priority="7" stopIfTrue="1">
      <formula>#REF!&lt;5</formula>
    </cfRule>
  </conditionalFormatting>
  <conditionalFormatting sqref="CK34 CK14:CK19 CK3:CK7">
    <cfRule type="containsErrors" dxfId="182" priority="6" stopIfTrue="1">
      <formula>ISERROR(CK3)</formula>
    </cfRule>
  </conditionalFormatting>
  <conditionalFormatting sqref="CE13">
    <cfRule type="expression" dxfId="181" priority="5" stopIfTrue="1">
      <formula>#REF!=0</formula>
    </cfRule>
  </conditionalFormatting>
  <conditionalFormatting sqref="CE5">
    <cfRule type="expression" dxfId="180" priority="4" stopIfTrue="1">
      <formula>#REF!=5</formula>
    </cfRule>
  </conditionalFormatting>
  <conditionalFormatting sqref="CM35">
    <cfRule type="expression" dxfId="179" priority="2" stopIfTrue="1">
      <formula>#REF!&lt;5</formula>
    </cfRule>
  </conditionalFormatting>
  <conditionalFormatting sqref="AQ19">
    <cfRule type="containsErrors" dxfId="178" priority="1" stopIfTrue="1">
      <formula>ISERROR(AQ19)</formula>
    </cfRule>
  </conditionalFormatting>
  <dataValidations xWindow="931" yWindow="749" count="4">
    <dataValidation type="list" allowBlank="1" showInputMessage="1" showErrorMessage="1" sqref="H4:L4" xr:uid="{00000000-0002-0000-0700-000000000000}">
      <formula1>"please select,No,Yes - use 20% of labour costs,Yes - calculate overheads"</formula1>
    </dataValidation>
    <dataValidation type="list" allowBlank="1" showInputMessage="1" showErrorMessage="1" sqref="BK13:BK18" xr:uid="{00000000-0002-0000-0700-000001000000}">
      <formula1>"Please select, Yes, No"</formula1>
    </dataValidation>
    <dataValidation type="list" allowBlank="1" showInputMessage="1" showErrorMessage="1" sqref="CI15" xr:uid="{00000000-0002-0000-0700-000002000000}">
      <formula1>#REF!</formula1>
    </dataValidation>
    <dataValidation type="list" allowBlank="1" showInputMessage="1" showErrorMessage="1" sqref="CI14" xr:uid="{00000000-0002-0000-0700-000003000000}">
      <formula1>"Please Select,Yes,No"</formula1>
    </dataValidation>
  </dataValidations>
  <hyperlinks>
    <hyperlink ref="G10" location="Admin!E12" display="Click Here to jump to Indirect (Administration) Overheads" xr:uid="{00000000-0004-0000-0700-000000000000}"/>
    <hyperlink ref="G12" location="Direct!G11" display="Click Here to jump to Direct Overheads" xr:uid="{00000000-0004-0000-0700-000001000000}"/>
    <hyperlink ref="G10:I10" location="Admin!B3" display="Click Here to jump to Indirect (Administration) Overheads" xr:uid="{00000000-0004-0000-0700-000002000000}"/>
    <hyperlink ref="G12:I12" location="Overheads!CO3" display="Click Here to jump to Direct Overheads Form" xr:uid="{00000000-0004-0000-0700-000003000000}"/>
    <hyperlink ref="AT3:AT5" location="Overheads!H4" display="Return to the Overheads Tab" xr:uid="{00000000-0004-0000-0700-000004000000}"/>
    <hyperlink ref="G10:K10" location="Overheads!AU3" display="Click Here to jump to Indirect (Administration) Overheads Form" xr:uid="{00000000-0004-0000-0700-000005000000}"/>
    <hyperlink ref="AT3:AT6" location="Overheads!A1" display="Return to the Overheads Tab" xr:uid="{00000000-0004-0000-0700-000006000000}"/>
    <hyperlink ref="AT37:AT39" location="Overheads!H4" display="Return to the Overheads Tab" xr:uid="{00000000-0004-0000-0700-000007000000}"/>
    <hyperlink ref="AT37:AT40" location="Overheads!A1" display="Return to the Overheads Tab" xr:uid="{00000000-0004-0000-0700-000008000000}"/>
    <hyperlink ref="CN3:CN5" location="Overheads!H4" display="Return to the Overheads Tab" xr:uid="{00000000-0004-0000-0700-000009000000}"/>
    <hyperlink ref="CQ32:CQ34" location="Overheads!A1" display="Return to the Overheads Tab" xr:uid="{00000000-0004-0000-0700-00000A000000}"/>
    <hyperlink ref="CN3:CN6" location="Overheads!A1" display="Return to the Overheads Tab" xr:uid="{00000000-0004-0000-0700-00000B000000}"/>
    <hyperlink ref="CM35:CN35" location="Overheads!A1" display="Return to the Overheads Tab" xr:uid="{00000000-0004-0000-0700-00000C000000}"/>
  </hyperlinks>
  <printOptions horizontalCentered="1"/>
  <pageMargins left="0.19685039370078741" right="0.19685039370078741" top="0.47244094488188981" bottom="0.19685039370078741" header="0" footer="0"/>
  <pageSetup paperSize="8" scale="45" orientation="landscape" r:id="rId1"/>
  <headerFooter alignWithMargins="0"/>
  <ignoredErrors>
    <ignoredError sqref="E17" evalError="1"/>
    <ignoredError sqref="E19" formula="1"/>
    <ignoredError sqref="AR14 AR15:AS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O33"/>
  <sheetViews>
    <sheetView workbookViewId="0">
      <pane ySplit="2" topLeftCell="A3" activePane="bottomLeft" state="frozen"/>
      <selection activeCell="J27" sqref="J27"/>
      <selection pane="bottomLeft" activeCell="C1" sqref="C1"/>
    </sheetView>
  </sheetViews>
  <sheetFormatPr defaultColWidth="9.140625" defaultRowHeight="12.75"/>
  <cols>
    <col min="1" max="1" width="3.42578125" style="377" customWidth="1"/>
    <col min="2" max="2" width="3.42578125" style="37" customWidth="1"/>
    <col min="3" max="3" width="23.5703125" style="37" customWidth="1"/>
    <col min="4" max="4" width="33.140625" style="37" customWidth="1"/>
    <col min="5" max="5" width="14.42578125" style="37" customWidth="1"/>
    <col min="6" max="6" width="6" style="37" customWidth="1"/>
    <col min="7" max="7" width="3.5703125" style="37" customWidth="1"/>
    <col min="8" max="8" width="12.85546875" style="37" customWidth="1"/>
    <col min="9" max="9" width="3.5703125" style="37" customWidth="1"/>
    <col min="10" max="10" width="15.5703125" style="37" customWidth="1"/>
    <col min="11" max="11" width="3.5703125" style="37" customWidth="1"/>
    <col min="12" max="12" width="15.5703125" style="37" customWidth="1"/>
    <col min="13" max="13" width="3.42578125" style="37" customWidth="1"/>
    <col min="14" max="14" width="3.42578125" style="49" customWidth="1"/>
    <col min="15" max="16384" width="9.140625" style="37"/>
  </cols>
  <sheetData>
    <row r="1" spans="1:15" ht="15.95" customHeight="1" thickBot="1">
      <c r="C1" s="96" t="s">
        <v>425</v>
      </c>
      <c r="J1" s="602"/>
      <c r="K1" s="602"/>
      <c r="L1" s="602"/>
      <c r="M1" s="602"/>
      <c r="O1" s="121"/>
    </row>
    <row r="2" spans="1:15" ht="30" customHeight="1" thickTop="1">
      <c r="A2" s="377">
        <f>IF(SUM(A4:A29)=21,1,0)</f>
        <v>0</v>
      </c>
      <c r="B2" s="296"/>
      <c r="C2" s="297" t="s">
        <v>307</v>
      </c>
      <c r="D2" s="298"/>
      <c r="E2" s="299" t="s">
        <v>18</v>
      </c>
      <c r="F2" s="300" t="str">
        <f>IF(A2=1,"Complete","Incomplete")</f>
        <v>Incomplete</v>
      </c>
      <c r="G2" s="298"/>
      <c r="H2" s="298"/>
      <c r="I2" s="298"/>
      <c r="J2" s="299" t="s">
        <v>282</v>
      </c>
      <c r="K2" s="300" t="str">
        <f>'Form status'!F38</f>
        <v>Incomplete</v>
      </c>
      <c r="L2" s="298"/>
      <c r="M2" s="302"/>
    </row>
    <row r="3" spans="1:15" ht="13.5" thickBot="1">
      <c r="B3" s="128"/>
      <c r="C3" s="39"/>
      <c r="D3" s="39"/>
      <c r="E3" s="127">
        <f>IF(E4="yes",1,0)</f>
        <v>0</v>
      </c>
      <c r="F3" s="39"/>
      <c r="G3" s="39"/>
      <c r="H3" s="39"/>
      <c r="I3" s="39"/>
      <c r="J3" s="39"/>
      <c r="K3" s="39"/>
      <c r="L3" s="39"/>
      <c r="M3" s="129"/>
      <c r="N3" s="49" t="s">
        <v>76</v>
      </c>
    </row>
    <row r="4" spans="1:15" ht="12.75" customHeight="1" thickBot="1">
      <c r="A4" s="377">
        <f>IF(E4="please select",0,1)</f>
        <v>0</v>
      </c>
      <c r="B4" s="171"/>
      <c r="C4" s="123" t="s">
        <v>308</v>
      </c>
      <c r="D4" s="39"/>
      <c r="E4" s="165" t="s">
        <v>76</v>
      </c>
      <c r="F4" s="73" t="str">
        <f>IF(E4="please select","**","")</f>
        <v>**</v>
      </c>
      <c r="G4" s="39"/>
      <c r="H4" s="39"/>
      <c r="I4" s="39"/>
      <c r="J4" s="39"/>
      <c r="K4" s="39"/>
      <c r="L4" s="39"/>
      <c r="M4" s="129"/>
      <c r="N4" s="49" t="s">
        <v>90</v>
      </c>
    </row>
    <row r="5" spans="1:15" ht="13.5" thickBot="1">
      <c r="B5" s="130"/>
      <c r="C5" s="132"/>
      <c r="D5" s="132"/>
      <c r="E5" s="132"/>
      <c r="F5" s="132"/>
      <c r="G5" s="132"/>
      <c r="H5" s="132"/>
      <c r="I5" s="132"/>
      <c r="J5" s="132"/>
      <c r="K5" s="132"/>
      <c r="L5" s="132"/>
      <c r="M5" s="133"/>
      <c r="N5" s="49" t="s">
        <v>89</v>
      </c>
    </row>
    <row r="6" spans="1:15" ht="13.5" thickTop="1">
      <c r="B6" s="128"/>
      <c r="C6" s="41" t="s">
        <v>349</v>
      </c>
      <c r="D6" s="39"/>
      <c r="E6" s="39"/>
      <c r="F6" s="39"/>
      <c r="G6" s="39"/>
      <c r="H6" s="39"/>
      <c r="I6" s="39"/>
      <c r="J6" s="39"/>
      <c r="K6" s="39"/>
      <c r="L6" s="39"/>
      <c r="M6" s="129"/>
    </row>
    <row r="7" spans="1:15">
      <c r="B7" s="128"/>
      <c r="C7" s="41"/>
      <c r="D7" s="39"/>
      <c r="E7" s="39"/>
      <c r="F7" s="39"/>
      <c r="G7" s="39"/>
      <c r="H7" s="39"/>
      <c r="I7" s="39"/>
      <c r="J7" s="39"/>
      <c r="K7" s="39"/>
      <c r="L7" s="39"/>
      <c r="M7" s="129"/>
    </row>
    <row r="8" spans="1:15" ht="12" customHeight="1">
      <c r="B8" s="128"/>
      <c r="C8" s="41" t="s">
        <v>238</v>
      </c>
      <c r="D8" s="39"/>
      <c r="E8" s="39"/>
      <c r="F8" s="39"/>
      <c r="G8" s="39"/>
      <c r="H8" s="39"/>
      <c r="I8" s="39"/>
      <c r="J8" s="39"/>
      <c r="K8" s="39"/>
      <c r="L8" s="51" t="s">
        <v>62</v>
      </c>
      <c r="M8" s="129"/>
    </row>
    <row r="9" spans="1:15" ht="13.5" thickBot="1">
      <c r="B9" s="128"/>
      <c r="C9" s="733" t="s">
        <v>60</v>
      </c>
      <c r="D9" s="733"/>
      <c r="E9" s="733"/>
      <c r="F9" s="733"/>
      <c r="G9" s="39"/>
      <c r="H9" s="110" t="s">
        <v>144</v>
      </c>
      <c r="I9" s="39"/>
      <c r="J9" s="51" t="s">
        <v>61</v>
      </c>
      <c r="K9" s="39"/>
      <c r="L9" s="51" t="s">
        <v>98</v>
      </c>
      <c r="M9" s="129"/>
    </row>
    <row r="10" spans="1:15" ht="12.75" customHeight="1">
      <c r="A10" s="377">
        <f>IF(E4="yes",IF(C10="",0,IF(H10=0,0,IF(J10=0,0,1))),1)</f>
        <v>1</v>
      </c>
      <c r="B10" s="171"/>
      <c r="C10" s="793"/>
      <c r="D10" s="794"/>
      <c r="E10" s="794"/>
      <c r="F10" s="795"/>
      <c r="G10" s="61" t="str">
        <f>IF(A10=0,IF(C10="","**",""),"")</f>
        <v/>
      </c>
      <c r="H10" s="211">
        <v>0</v>
      </c>
      <c r="I10" s="61" t="str">
        <f>IF(A10=0,IF(H10=0,"**",""),"")</f>
        <v/>
      </c>
      <c r="J10" s="218">
        <v>0</v>
      </c>
      <c r="K10" s="61" t="str">
        <f>IF(A10=0,IF(J10=0,"**",""),"")</f>
        <v/>
      </c>
      <c r="L10" s="322">
        <f>ROUND(H10*J10,0)</f>
        <v>0</v>
      </c>
      <c r="M10" s="129"/>
    </row>
    <row r="11" spans="1:15" ht="12.75" customHeight="1">
      <c r="A11" s="377">
        <f>IF($E$4="Yes",IF(C11="",IF(H11=0,IF(J11=0,1,0),0),IF(H11&gt;0,IF(J11&gt;0,1,0),0)),1)</f>
        <v>1</v>
      </c>
      <c r="B11" s="171"/>
      <c r="C11" s="787"/>
      <c r="D11" s="788"/>
      <c r="E11" s="788"/>
      <c r="F11" s="789"/>
      <c r="G11" s="61" t="str">
        <f>IF(A11=0,IF(C11="","**",""),"")</f>
        <v/>
      </c>
      <c r="H11" s="212">
        <v>0</v>
      </c>
      <c r="I11" s="61" t="str">
        <f>IF(A11=0,IF(H11=0,"**",""),"")</f>
        <v/>
      </c>
      <c r="J11" s="219">
        <v>0</v>
      </c>
      <c r="K11" s="61" t="str">
        <f t="shared" ref="K11:K29" si="0">IF(A11=0,IF(J11=0,"**",""),"")</f>
        <v/>
      </c>
      <c r="L11" s="323">
        <f t="shared" ref="L11:L29" si="1">ROUND(H11*J11,0)</f>
        <v>0</v>
      </c>
      <c r="M11" s="129"/>
    </row>
    <row r="12" spans="1:15" ht="12.75" customHeight="1">
      <c r="A12" s="377">
        <f t="shared" ref="A12:A29" si="2">IF($E$4="Yes",IF(C12="",IF(H12=0,IF(J12=0,1,0),0),IF(H12&gt;0,IF(J12&gt;0,1,0),0)),1)</f>
        <v>1</v>
      </c>
      <c r="B12" s="171"/>
      <c r="C12" s="787"/>
      <c r="D12" s="788"/>
      <c r="E12" s="788"/>
      <c r="F12" s="789"/>
      <c r="G12" s="61" t="str">
        <f t="shared" ref="G12:G29" si="3">IF(A12=0,IF(C12="","**",""),"")</f>
        <v/>
      </c>
      <c r="H12" s="212">
        <v>0</v>
      </c>
      <c r="I12" s="61" t="str">
        <f t="shared" ref="I12:I29" si="4">IF(A12=0,IF(H12=0,"**",""),"")</f>
        <v/>
      </c>
      <c r="J12" s="219">
        <v>0</v>
      </c>
      <c r="K12" s="61" t="str">
        <f t="shared" si="0"/>
        <v/>
      </c>
      <c r="L12" s="323">
        <f t="shared" si="1"/>
        <v>0</v>
      </c>
      <c r="M12" s="129"/>
    </row>
    <row r="13" spans="1:15" ht="12.75" customHeight="1">
      <c r="A13" s="377">
        <f t="shared" si="2"/>
        <v>1</v>
      </c>
      <c r="B13" s="171"/>
      <c r="C13" s="787"/>
      <c r="D13" s="788"/>
      <c r="E13" s="788"/>
      <c r="F13" s="789"/>
      <c r="G13" s="61" t="str">
        <f t="shared" si="3"/>
        <v/>
      </c>
      <c r="H13" s="212">
        <v>0</v>
      </c>
      <c r="I13" s="61" t="str">
        <f t="shared" si="4"/>
        <v/>
      </c>
      <c r="J13" s="219">
        <v>0</v>
      </c>
      <c r="K13" s="61" t="str">
        <f t="shared" si="0"/>
        <v/>
      </c>
      <c r="L13" s="323">
        <f t="shared" si="1"/>
        <v>0</v>
      </c>
      <c r="M13" s="129"/>
    </row>
    <row r="14" spans="1:15" ht="12.75" customHeight="1">
      <c r="A14" s="377">
        <f t="shared" si="2"/>
        <v>1</v>
      </c>
      <c r="B14" s="171"/>
      <c r="C14" s="787"/>
      <c r="D14" s="788"/>
      <c r="E14" s="788"/>
      <c r="F14" s="789"/>
      <c r="G14" s="61" t="str">
        <f t="shared" si="3"/>
        <v/>
      </c>
      <c r="H14" s="212">
        <v>0</v>
      </c>
      <c r="I14" s="61" t="str">
        <f t="shared" si="4"/>
        <v/>
      </c>
      <c r="J14" s="219">
        <v>0</v>
      </c>
      <c r="K14" s="61" t="str">
        <f t="shared" si="0"/>
        <v/>
      </c>
      <c r="L14" s="323">
        <f t="shared" si="1"/>
        <v>0</v>
      </c>
      <c r="M14" s="129"/>
    </row>
    <row r="15" spans="1:15" ht="12.75" customHeight="1">
      <c r="A15" s="377">
        <f t="shared" si="2"/>
        <v>1</v>
      </c>
      <c r="B15" s="171"/>
      <c r="C15" s="787"/>
      <c r="D15" s="788"/>
      <c r="E15" s="788"/>
      <c r="F15" s="789"/>
      <c r="G15" s="61" t="str">
        <f t="shared" si="3"/>
        <v/>
      </c>
      <c r="H15" s="212">
        <v>0</v>
      </c>
      <c r="I15" s="61" t="str">
        <f t="shared" si="4"/>
        <v/>
      </c>
      <c r="J15" s="219">
        <v>0</v>
      </c>
      <c r="K15" s="61" t="str">
        <f t="shared" si="0"/>
        <v/>
      </c>
      <c r="L15" s="323">
        <f t="shared" si="1"/>
        <v>0</v>
      </c>
      <c r="M15" s="129"/>
    </row>
    <row r="16" spans="1:15" ht="12.75" customHeight="1">
      <c r="A16" s="377">
        <f t="shared" si="2"/>
        <v>1</v>
      </c>
      <c r="B16" s="171"/>
      <c r="C16" s="787"/>
      <c r="D16" s="788"/>
      <c r="E16" s="788"/>
      <c r="F16" s="789"/>
      <c r="G16" s="61" t="str">
        <f t="shared" si="3"/>
        <v/>
      </c>
      <c r="H16" s="212">
        <v>0</v>
      </c>
      <c r="I16" s="61" t="str">
        <f t="shared" si="4"/>
        <v/>
      </c>
      <c r="J16" s="219">
        <v>0</v>
      </c>
      <c r="K16" s="61" t="str">
        <f t="shared" si="0"/>
        <v/>
      </c>
      <c r="L16" s="323">
        <f t="shared" si="1"/>
        <v>0</v>
      </c>
      <c r="M16" s="129"/>
    </row>
    <row r="17" spans="1:14" ht="12.75" customHeight="1">
      <c r="A17" s="377">
        <f t="shared" si="2"/>
        <v>1</v>
      </c>
      <c r="B17" s="171"/>
      <c r="C17" s="787"/>
      <c r="D17" s="788"/>
      <c r="E17" s="788"/>
      <c r="F17" s="789"/>
      <c r="G17" s="61" t="str">
        <f t="shared" si="3"/>
        <v/>
      </c>
      <c r="H17" s="212">
        <v>0</v>
      </c>
      <c r="I17" s="61" t="str">
        <f t="shared" si="4"/>
        <v/>
      </c>
      <c r="J17" s="219">
        <v>0</v>
      </c>
      <c r="K17" s="61" t="str">
        <f t="shared" si="0"/>
        <v/>
      </c>
      <c r="L17" s="323">
        <f t="shared" si="1"/>
        <v>0</v>
      </c>
      <c r="M17" s="129"/>
    </row>
    <row r="18" spans="1:14" ht="12.75" customHeight="1">
      <c r="A18" s="377">
        <f t="shared" si="2"/>
        <v>1</v>
      </c>
      <c r="B18" s="171"/>
      <c r="C18" s="787"/>
      <c r="D18" s="788"/>
      <c r="E18" s="788"/>
      <c r="F18" s="789"/>
      <c r="G18" s="61" t="str">
        <f t="shared" si="3"/>
        <v/>
      </c>
      <c r="H18" s="212">
        <v>0</v>
      </c>
      <c r="I18" s="61" t="str">
        <f t="shared" si="4"/>
        <v/>
      </c>
      <c r="J18" s="219">
        <v>0</v>
      </c>
      <c r="K18" s="61" t="str">
        <f t="shared" si="0"/>
        <v/>
      </c>
      <c r="L18" s="323">
        <f t="shared" si="1"/>
        <v>0</v>
      </c>
      <c r="M18" s="129"/>
    </row>
    <row r="19" spans="1:14" ht="12.75" customHeight="1">
      <c r="A19" s="377">
        <f t="shared" si="2"/>
        <v>1</v>
      </c>
      <c r="B19" s="171"/>
      <c r="C19" s="787"/>
      <c r="D19" s="788"/>
      <c r="E19" s="788"/>
      <c r="F19" s="789"/>
      <c r="G19" s="61" t="str">
        <f t="shared" si="3"/>
        <v/>
      </c>
      <c r="H19" s="212">
        <v>0</v>
      </c>
      <c r="I19" s="61" t="str">
        <f t="shared" si="4"/>
        <v/>
      </c>
      <c r="J19" s="219">
        <v>0</v>
      </c>
      <c r="K19" s="61" t="str">
        <f t="shared" si="0"/>
        <v/>
      </c>
      <c r="L19" s="323">
        <f t="shared" si="1"/>
        <v>0</v>
      </c>
      <c r="M19" s="129"/>
    </row>
    <row r="20" spans="1:14" ht="12.75" customHeight="1">
      <c r="A20" s="377">
        <f t="shared" si="2"/>
        <v>1</v>
      </c>
      <c r="B20" s="171"/>
      <c r="C20" s="787"/>
      <c r="D20" s="788"/>
      <c r="E20" s="788"/>
      <c r="F20" s="789"/>
      <c r="G20" s="61" t="str">
        <f t="shared" si="3"/>
        <v/>
      </c>
      <c r="H20" s="212">
        <v>0</v>
      </c>
      <c r="I20" s="61" t="str">
        <f t="shared" si="4"/>
        <v/>
      </c>
      <c r="J20" s="219">
        <v>0</v>
      </c>
      <c r="K20" s="61" t="str">
        <f t="shared" si="0"/>
        <v/>
      </c>
      <c r="L20" s="323">
        <f t="shared" si="1"/>
        <v>0</v>
      </c>
      <c r="M20" s="129"/>
    </row>
    <row r="21" spans="1:14" ht="12.75" customHeight="1">
      <c r="A21" s="377">
        <f t="shared" si="2"/>
        <v>1</v>
      </c>
      <c r="B21" s="171"/>
      <c r="C21" s="787"/>
      <c r="D21" s="788"/>
      <c r="E21" s="788"/>
      <c r="F21" s="789"/>
      <c r="G21" s="61" t="str">
        <f t="shared" si="3"/>
        <v/>
      </c>
      <c r="H21" s="212">
        <v>0</v>
      </c>
      <c r="I21" s="61" t="str">
        <f t="shared" si="4"/>
        <v/>
      </c>
      <c r="J21" s="219">
        <v>0</v>
      </c>
      <c r="K21" s="61" t="str">
        <f t="shared" si="0"/>
        <v/>
      </c>
      <c r="L21" s="323">
        <f t="shared" si="1"/>
        <v>0</v>
      </c>
      <c r="M21" s="129"/>
    </row>
    <row r="22" spans="1:14" ht="12.75" customHeight="1">
      <c r="A22" s="377">
        <f t="shared" si="2"/>
        <v>1</v>
      </c>
      <c r="B22" s="171"/>
      <c r="C22" s="787"/>
      <c r="D22" s="788"/>
      <c r="E22" s="788"/>
      <c r="F22" s="789"/>
      <c r="G22" s="61" t="str">
        <f t="shared" si="3"/>
        <v/>
      </c>
      <c r="H22" s="212">
        <v>0</v>
      </c>
      <c r="I22" s="61" t="str">
        <f t="shared" si="4"/>
        <v/>
      </c>
      <c r="J22" s="219">
        <v>0</v>
      </c>
      <c r="K22" s="61" t="str">
        <f t="shared" si="0"/>
        <v/>
      </c>
      <c r="L22" s="323">
        <f t="shared" si="1"/>
        <v>0</v>
      </c>
      <c r="M22" s="129"/>
    </row>
    <row r="23" spans="1:14" ht="12.75" customHeight="1">
      <c r="A23" s="377">
        <f t="shared" si="2"/>
        <v>1</v>
      </c>
      <c r="B23" s="171"/>
      <c r="C23" s="787"/>
      <c r="D23" s="788"/>
      <c r="E23" s="788"/>
      <c r="F23" s="789"/>
      <c r="G23" s="61" t="str">
        <f t="shared" si="3"/>
        <v/>
      </c>
      <c r="H23" s="212">
        <v>0</v>
      </c>
      <c r="I23" s="61" t="str">
        <f t="shared" si="4"/>
        <v/>
      </c>
      <c r="J23" s="219">
        <v>0</v>
      </c>
      <c r="K23" s="61" t="str">
        <f t="shared" si="0"/>
        <v/>
      </c>
      <c r="L23" s="323">
        <f t="shared" si="1"/>
        <v>0</v>
      </c>
      <c r="M23" s="129"/>
    </row>
    <row r="24" spans="1:14" ht="12.75" customHeight="1">
      <c r="A24" s="377">
        <f t="shared" si="2"/>
        <v>1</v>
      </c>
      <c r="B24" s="171"/>
      <c r="C24" s="787"/>
      <c r="D24" s="788"/>
      <c r="E24" s="788"/>
      <c r="F24" s="789"/>
      <c r="G24" s="61" t="str">
        <f t="shared" si="3"/>
        <v/>
      </c>
      <c r="H24" s="212">
        <v>0</v>
      </c>
      <c r="I24" s="61" t="str">
        <f t="shared" si="4"/>
        <v/>
      </c>
      <c r="J24" s="219">
        <v>0</v>
      </c>
      <c r="K24" s="61" t="str">
        <f t="shared" si="0"/>
        <v/>
      </c>
      <c r="L24" s="323">
        <f t="shared" si="1"/>
        <v>0</v>
      </c>
      <c r="M24" s="129"/>
    </row>
    <row r="25" spans="1:14" ht="12.75" customHeight="1">
      <c r="A25" s="377">
        <f>IF($E$4="Yes",IF(C25="",IF(H25=0,IF(J25=0,1,0),0),IF(H25&gt;0,IF(J25&gt;0,1,0),0)),1)</f>
        <v>1</v>
      </c>
      <c r="B25" s="171"/>
      <c r="C25" s="787"/>
      <c r="D25" s="788"/>
      <c r="E25" s="788"/>
      <c r="F25" s="789"/>
      <c r="G25" s="61" t="str">
        <f>IF(A25=0,IF(C25="","**",""),"")</f>
        <v/>
      </c>
      <c r="H25" s="212">
        <v>0</v>
      </c>
      <c r="I25" s="61" t="str">
        <f t="shared" si="4"/>
        <v/>
      </c>
      <c r="J25" s="219">
        <v>0</v>
      </c>
      <c r="K25" s="61" t="str">
        <f t="shared" si="0"/>
        <v/>
      </c>
      <c r="L25" s="323">
        <f t="shared" si="1"/>
        <v>0</v>
      </c>
      <c r="M25" s="129"/>
    </row>
    <row r="26" spans="1:14" ht="12.75" customHeight="1">
      <c r="A26" s="377">
        <f t="shared" si="2"/>
        <v>1</v>
      </c>
      <c r="B26" s="171"/>
      <c r="C26" s="787"/>
      <c r="D26" s="788"/>
      <c r="E26" s="788"/>
      <c r="F26" s="789"/>
      <c r="G26" s="61" t="str">
        <f t="shared" si="3"/>
        <v/>
      </c>
      <c r="H26" s="212">
        <v>0</v>
      </c>
      <c r="I26" s="61" t="str">
        <f t="shared" si="4"/>
        <v/>
      </c>
      <c r="J26" s="219">
        <v>0</v>
      </c>
      <c r="K26" s="61" t="str">
        <f t="shared" si="0"/>
        <v/>
      </c>
      <c r="L26" s="323">
        <f t="shared" si="1"/>
        <v>0</v>
      </c>
      <c r="M26" s="129"/>
    </row>
    <row r="27" spans="1:14" ht="12.75" customHeight="1">
      <c r="A27" s="377">
        <f t="shared" si="2"/>
        <v>1</v>
      </c>
      <c r="B27" s="171"/>
      <c r="C27" s="787"/>
      <c r="D27" s="788"/>
      <c r="E27" s="788"/>
      <c r="F27" s="789"/>
      <c r="G27" s="61" t="str">
        <f t="shared" si="3"/>
        <v/>
      </c>
      <c r="H27" s="212">
        <v>0</v>
      </c>
      <c r="I27" s="61" t="str">
        <f t="shared" si="4"/>
        <v/>
      </c>
      <c r="J27" s="219">
        <v>0</v>
      </c>
      <c r="K27" s="61" t="str">
        <f t="shared" si="0"/>
        <v/>
      </c>
      <c r="L27" s="323">
        <f t="shared" si="1"/>
        <v>0</v>
      </c>
      <c r="M27" s="129"/>
    </row>
    <row r="28" spans="1:14" ht="12.75" customHeight="1">
      <c r="A28" s="377">
        <f t="shared" si="2"/>
        <v>1</v>
      </c>
      <c r="B28" s="171"/>
      <c r="C28" s="787"/>
      <c r="D28" s="788"/>
      <c r="E28" s="788"/>
      <c r="F28" s="789"/>
      <c r="G28" s="61" t="str">
        <f t="shared" si="3"/>
        <v/>
      </c>
      <c r="H28" s="212">
        <v>0</v>
      </c>
      <c r="I28" s="61" t="str">
        <f t="shared" si="4"/>
        <v/>
      </c>
      <c r="J28" s="219">
        <v>0</v>
      </c>
      <c r="K28" s="61" t="str">
        <f t="shared" si="0"/>
        <v/>
      </c>
      <c r="L28" s="323">
        <f t="shared" si="1"/>
        <v>0</v>
      </c>
      <c r="M28" s="129"/>
    </row>
    <row r="29" spans="1:14" ht="12.75" customHeight="1" thickBot="1">
      <c r="A29" s="377">
        <f t="shared" si="2"/>
        <v>1</v>
      </c>
      <c r="B29" s="171"/>
      <c r="C29" s="790"/>
      <c r="D29" s="791"/>
      <c r="E29" s="791"/>
      <c r="F29" s="792"/>
      <c r="G29" s="61" t="str">
        <f t="shared" si="3"/>
        <v/>
      </c>
      <c r="H29" s="213">
        <v>0</v>
      </c>
      <c r="I29" s="61" t="str">
        <f t="shared" si="4"/>
        <v/>
      </c>
      <c r="J29" s="220">
        <v>0</v>
      </c>
      <c r="K29" s="61" t="str">
        <f t="shared" si="0"/>
        <v/>
      </c>
      <c r="L29" s="324">
        <f t="shared" si="1"/>
        <v>0</v>
      </c>
      <c r="M29" s="129"/>
    </row>
    <row r="30" spans="1:14" ht="13.5" thickBot="1">
      <c r="B30" s="128"/>
      <c r="C30" s="39"/>
      <c r="D30" s="39"/>
      <c r="E30" s="39"/>
      <c r="F30" s="39"/>
      <c r="G30" s="39"/>
      <c r="H30" s="39"/>
      <c r="I30" s="39"/>
      <c r="J30" s="39"/>
      <c r="K30" s="39"/>
      <c r="L30" s="39"/>
      <c r="M30" s="129"/>
    </row>
    <row r="31" spans="1:14" s="56" customFormat="1" ht="15.75" customHeight="1" thickBot="1">
      <c r="A31" s="378"/>
      <c r="B31" s="216"/>
      <c r="C31" s="58"/>
      <c r="D31" s="58"/>
      <c r="E31" s="58"/>
      <c r="F31" s="58"/>
      <c r="G31" s="58"/>
      <c r="H31" s="58"/>
      <c r="I31" s="58"/>
      <c r="J31" s="58"/>
      <c r="K31" s="451" t="s">
        <v>275</v>
      </c>
      <c r="L31" s="325">
        <f>SUM(L10:L29)</f>
        <v>0</v>
      </c>
      <c r="M31" s="217"/>
      <c r="N31" s="59"/>
    </row>
    <row r="32" spans="1:14" ht="15.95" customHeight="1" thickBot="1">
      <c r="B32" s="130"/>
      <c r="C32" s="132"/>
      <c r="D32" s="132"/>
      <c r="E32" s="132"/>
      <c r="F32" s="132"/>
      <c r="G32" s="132"/>
      <c r="H32" s="132"/>
      <c r="I32" s="132"/>
      <c r="J32" s="132"/>
      <c r="K32" s="132"/>
      <c r="L32" s="132"/>
      <c r="M32" s="133"/>
    </row>
    <row r="33" ht="13.5" thickTop="1"/>
  </sheetData>
  <sheetProtection selectLockedCells="1"/>
  <mergeCells count="22">
    <mergeCell ref="C13:F13"/>
    <mergeCell ref="J1:M1"/>
    <mergeCell ref="C10:F10"/>
    <mergeCell ref="C11:F11"/>
    <mergeCell ref="C12:F12"/>
    <mergeCell ref="C9:F9"/>
    <mergeCell ref="C29:F29"/>
    <mergeCell ref="C28:F28"/>
    <mergeCell ref="C21:F21"/>
    <mergeCell ref="C22:F22"/>
    <mergeCell ref="C23:F23"/>
    <mergeCell ref="C27:F27"/>
    <mergeCell ref="C26:F26"/>
    <mergeCell ref="C25:F25"/>
    <mergeCell ref="C16:F16"/>
    <mergeCell ref="C24:F24"/>
    <mergeCell ref="C19:F19"/>
    <mergeCell ref="C20:F20"/>
    <mergeCell ref="C14:F14"/>
    <mergeCell ref="C17:F17"/>
    <mergeCell ref="C18:F18"/>
    <mergeCell ref="C15:F15"/>
  </mergeCells>
  <phoneticPr fontId="0" type="noConversion"/>
  <conditionalFormatting sqref="F2 K2">
    <cfRule type="cellIs" dxfId="177" priority="3" stopIfTrue="1" operator="equal">
      <formula>"Complete"</formula>
    </cfRule>
    <cfRule type="cellIs" dxfId="176" priority="4" stopIfTrue="1" operator="equal">
      <formula>"Incomplete"</formula>
    </cfRule>
  </conditionalFormatting>
  <conditionalFormatting sqref="B6:M32 B3:B5 M3:M5">
    <cfRule type="expression" dxfId="175" priority="2" stopIfTrue="1">
      <formula>$E$3=0</formula>
    </cfRule>
  </conditionalFormatting>
  <conditionalFormatting sqref="B5:M5">
    <cfRule type="expression" dxfId="174" priority="1" stopIfTrue="1">
      <formula>$E$3=1</formula>
    </cfRule>
  </conditionalFormatting>
  <dataValidations count="4">
    <dataValidation type="list" allowBlank="1" showInputMessage="1" showErrorMessage="1" sqref="E4" xr:uid="{00000000-0002-0000-0800-000000000000}">
      <formula1>$N$3:$N$5</formula1>
    </dataValidation>
    <dataValidation type="decimal" operator="greaterThanOrEqual" allowBlank="1" showInputMessage="1" showErrorMessage="1" promptTitle="Item Cost" prompt="Please estimate the unit cost for this item." sqref="J10:J29" xr:uid="{00000000-0002-0000-0800-000001000000}">
      <formula1>0</formula1>
    </dataValidation>
    <dataValidation type="decimal" operator="greaterThanOrEqual" allowBlank="1" showInputMessage="1" showErrorMessage="1" promptTitle="Number required" prompt="Please estimate the number of items of this type you expect to consume for the project" sqref="H10:H29" xr:uid="{00000000-0002-0000-0800-000002000000}">
      <formula1>0</formula1>
    </dataValidation>
    <dataValidation allowBlank="1" showInputMessage="1" showErrorMessage="1" promptTitle="Item Description" prompt="Please provide a description of the material or consumable item." sqref="C10:C29" xr:uid="{00000000-0002-0000-0800-000003000000}"/>
  </dataValidations>
  <printOptions horizontalCentered="1"/>
  <pageMargins left="0.19685039370078741" right="0.19685039370078741" top="0.47244094488188981" bottom="0.19685039370078741" header="0" footer="0"/>
  <pageSetup paperSize="9" scale="6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ACAC9C3140F44DBD617BDB395D6468" ma:contentTypeVersion="12" ma:contentTypeDescription="Create a new document." ma:contentTypeScope="" ma:versionID="87ecf278af9a5a714c46a644e5ed794c">
  <xsd:schema xmlns:xsd="http://www.w3.org/2001/XMLSchema" xmlns:xs="http://www.w3.org/2001/XMLSchema" xmlns:p="http://schemas.microsoft.com/office/2006/metadata/properties" xmlns:ns3="cd1e39a1-9e7e-4279-89d5-825fd41b50d3" xmlns:ns4="e826ad88-c111-43c3-b755-7c08f26e711d" targetNamespace="http://schemas.microsoft.com/office/2006/metadata/properties" ma:root="true" ma:fieldsID="381156f171e638eed67c9c6f34432da6" ns3:_="" ns4:_="">
    <xsd:import namespace="cd1e39a1-9e7e-4279-89d5-825fd41b50d3"/>
    <xsd:import namespace="e826ad88-c111-43c3-b755-7c08f26e71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1e39a1-9e7e-4279-89d5-825fd41b5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6ad88-c111-43c3-b755-7c08f26e711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A76458-4421-41A1-BF32-784FDE9FBF55}">
  <ds:schemaRefs>
    <ds:schemaRef ds:uri="http://schemas.microsoft.com/sharepoint/v3/contenttype/forms"/>
  </ds:schemaRefs>
</ds:datastoreItem>
</file>

<file path=customXml/itemProps2.xml><?xml version="1.0" encoding="utf-8"?>
<ds:datastoreItem xmlns:ds="http://schemas.openxmlformats.org/officeDocument/2006/customXml" ds:itemID="{D2036D68-39C9-43FC-92CC-32E25366EBF6}">
  <ds:schemaRefs>
    <ds:schemaRef ds:uri="http://schemas.microsoft.com/office/2006/metadata/longProperties"/>
  </ds:schemaRefs>
</ds:datastoreItem>
</file>

<file path=customXml/itemProps3.xml><?xml version="1.0" encoding="utf-8"?>
<ds:datastoreItem xmlns:ds="http://schemas.openxmlformats.org/officeDocument/2006/customXml" ds:itemID="{386847F4-7A4C-4B99-8F19-1D5687745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1e39a1-9e7e-4279-89d5-825fd41b50d3"/>
    <ds:schemaRef ds:uri="e826ad88-c111-43c3-b755-7c08f26e71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E1FCA5-8D3D-476C-B1F9-25B92CB7152E}">
  <ds:schemaRefs>
    <ds:schemaRef ds:uri="http://www.w3.org/XML/1998/namespace"/>
    <ds:schemaRef ds:uri="http://purl.org/dc/elements/1.1/"/>
    <ds:schemaRef ds:uri="http://schemas.microsoft.com/office/2006/metadata/properties"/>
    <ds:schemaRef ds:uri="http://purl.org/dc/dcmitype/"/>
    <ds:schemaRef ds:uri="e826ad88-c111-43c3-b755-7c08f26e711d"/>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cd1e39a1-9e7e-4279-89d5-825fd41b50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Guidance</vt:lpstr>
      <vt:lpstr>Form status</vt:lpstr>
      <vt:lpstr>Application details</vt:lpstr>
      <vt:lpstr>Projected Growth</vt:lpstr>
      <vt:lpstr>Other Public Funding</vt:lpstr>
      <vt:lpstr>Other Projects</vt:lpstr>
      <vt:lpstr>Labour costs</vt:lpstr>
      <vt:lpstr>Overheads</vt:lpstr>
      <vt:lpstr>Materials costs</vt:lpstr>
      <vt:lpstr>Capital usage</vt:lpstr>
      <vt:lpstr>Sub contract costs</vt:lpstr>
      <vt:lpstr>Travel &amp; subsistence costs</vt:lpstr>
      <vt:lpstr>Other costs</vt:lpstr>
      <vt:lpstr>Project costs summary</vt:lpstr>
      <vt:lpstr>Change Log</vt:lpstr>
      <vt:lpstr>'Application details'!Print_Area</vt:lpstr>
      <vt:lpstr>'Capital usage'!Print_Area</vt:lpstr>
      <vt:lpstr>'Form status'!Print_Area</vt:lpstr>
      <vt:lpstr>Guidance!Print_Area</vt:lpstr>
      <vt:lpstr>'Labour costs'!Print_Area</vt:lpstr>
      <vt:lpstr>'Materials costs'!Print_Area</vt:lpstr>
      <vt:lpstr>'Other costs'!Print_Area</vt:lpstr>
      <vt:lpstr>'Other Projects'!Print_Area</vt:lpstr>
      <vt:lpstr>'Other Public Funding'!Print_Area</vt:lpstr>
      <vt:lpstr>'Project costs summary'!Print_Area</vt:lpstr>
      <vt:lpstr>'Sub contract costs'!Print_Area</vt:lpstr>
      <vt:lpstr>'Travel &amp; subsistence costs'!Print_Area</vt:lpstr>
    </vt:vector>
  </TitlesOfParts>
  <Company>Hi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 Harris</dc:creator>
  <cp:lastModifiedBy>Katie Chivers - UKRI</cp:lastModifiedBy>
  <cp:lastPrinted>2016-08-15T15:26:40Z</cp:lastPrinted>
  <dcterms:created xsi:type="dcterms:W3CDTF">2005-10-17T06:16:41Z</dcterms:created>
  <dcterms:modified xsi:type="dcterms:W3CDTF">2021-10-25T10:02:47Z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0x01010048ACAC9C3140F44DBD617BDB395D6468</vt:lpwstr>
  </property>
  <property fmtid="{D5CDD505-2E9C-101B-9397-08002B2CF9AE}" pid="3" name="ContentType">
    <vt:lpwstr>Document</vt:lpwstr>
  </property>
  <property fmtid="{D5CDD505-2E9C-101B-9397-08002B2CF9AE}" pid="4" name="Target Audiences">
    <vt:lpwstr/>
  </property>
  <property fmtid="{D5CDD505-2E9C-101B-9397-08002B2CF9AE}" pid="5" name="display_urn:schemas-microsoft-com:office:office#SharedWithUsers">
    <vt:lpwstr>Sarah Vodden;Jonathan Else</vt:lpwstr>
  </property>
  <property fmtid="{D5CDD505-2E9C-101B-9397-08002B2CF9AE}" pid="6" name="SharedWithUsers">
    <vt:lpwstr>129;#Sarah Vodden;#349;#Jonathan Else</vt:lpwstr>
  </property>
</Properties>
</file>